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ac 3\Downloads\"/>
    </mc:Choice>
  </mc:AlternateContent>
  <xr:revisionPtr revIDLastSave="0" documentId="13_ncr:1_{6081A2A9-FBE5-4BAD-8D02-F631B7BA0265}" xr6:coauthVersionLast="47" xr6:coauthVersionMax="47" xr10:uidLastSave="{00000000-0000-0000-0000-000000000000}"/>
  <bookViews>
    <workbookView xWindow="-120" yWindow="-120" windowWidth="29040" windowHeight="15840" activeTab="1" xr2:uid="{2D099818-7375-4463-A35E-567930313336}"/>
  </bookViews>
  <sheets>
    <sheet name="Resumo" sheetId="1" r:id="rId1"/>
    <sheet name="Planilha de Custos_Arquivistas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0" i="2" l="1"/>
  <c r="H60" i="2"/>
  <c r="L56" i="2"/>
  <c r="H56" i="2"/>
  <c r="C70" i="2"/>
  <c r="L51" i="2"/>
  <c r="L53" i="2"/>
  <c r="H53" i="2"/>
  <c r="D53" i="2"/>
  <c r="L50" i="2"/>
  <c r="L6" i="2"/>
  <c r="L15" i="2" s="1"/>
  <c r="H6" i="2"/>
  <c r="H14" i="2" s="1"/>
  <c r="D6" i="2"/>
  <c r="D17" i="2" s="1"/>
  <c r="C19" i="2"/>
  <c r="G19" i="2"/>
  <c r="K19" i="2"/>
  <c r="C29" i="2"/>
  <c r="G29" i="2"/>
  <c r="K29" i="2"/>
  <c r="C35" i="2"/>
  <c r="G35" i="2"/>
  <c r="K35" i="2"/>
  <c r="C39" i="2"/>
  <c r="G39" i="2"/>
  <c r="K39" i="2"/>
  <c r="C43" i="2"/>
  <c r="G43" i="2"/>
  <c r="K43" i="2"/>
  <c r="C61" i="2"/>
  <c r="G61" i="2"/>
  <c r="K61" i="2"/>
  <c r="G70" i="2"/>
  <c r="K70" i="2"/>
  <c r="D15" i="2" l="1"/>
  <c r="D18" i="2"/>
  <c r="D56" i="2"/>
  <c r="K45" i="2"/>
  <c r="G45" i="2"/>
  <c r="C45" i="2"/>
  <c r="D16" i="2"/>
  <c r="D14" i="2"/>
  <c r="D13" i="2"/>
  <c r="D12" i="2"/>
  <c r="D11" i="2"/>
  <c r="D33" i="2"/>
  <c r="D26" i="2"/>
  <c r="D34" i="2"/>
  <c r="D23" i="2"/>
  <c r="H33" i="2"/>
  <c r="H38" i="2"/>
  <c r="H39" i="2" s="1"/>
  <c r="H34" i="2"/>
  <c r="H24" i="2"/>
  <c r="H28" i="2"/>
  <c r="H17" i="2"/>
  <c r="H12" i="2"/>
  <c r="D38" i="2"/>
  <c r="D39" i="2" s="1"/>
  <c r="L32" i="2"/>
  <c r="L25" i="2"/>
  <c r="L13" i="2"/>
  <c r="L34" i="2"/>
  <c r="L24" i="2"/>
  <c r="L18" i="2"/>
  <c r="L12" i="2"/>
  <c r="L14" i="2"/>
  <c r="L17" i="2"/>
  <c r="L28" i="2"/>
  <c r="L23" i="2"/>
  <c r="L11" i="2"/>
  <c r="L38" i="2"/>
  <c r="L39" i="2" s="1"/>
  <c r="L42" i="2"/>
  <c r="L43" i="2" s="1"/>
  <c r="L33" i="2"/>
  <c r="L16" i="2"/>
  <c r="L27" i="2"/>
  <c r="L22" i="2"/>
  <c r="L26" i="2"/>
  <c r="H42" i="2"/>
  <c r="H43" i="2" s="1"/>
  <c r="H22" i="2"/>
  <c r="H13" i="2"/>
  <c r="H25" i="2"/>
  <c r="H16" i="2"/>
  <c r="H27" i="2"/>
  <c r="H15" i="2"/>
  <c r="H11" i="2"/>
  <c r="H32" i="2"/>
  <c r="H23" i="2"/>
  <c r="H18" i="2"/>
  <c r="H26" i="2"/>
  <c r="D24" i="2"/>
  <c r="D28" i="2"/>
  <c r="D25" i="2"/>
  <c r="D32" i="2"/>
  <c r="D22" i="2"/>
  <c r="D42" i="2"/>
  <c r="D43" i="2" s="1"/>
  <c r="D27" i="2"/>
  <c r="D59" i="2" l="1"/>
  <c r="D60" i="2"/>
  <c r="D19" i="2"/>
  <c r="D35" i="2"/>
  <c r="L35" i="2"/>
  <c r="H35" i="2"/>
  <c r="H19" i="2"/>
  <c r="L19" i="2"/>
  <c r="L29" i="2"/>
  <c r="H29" i="2"/>
  <c r="D29" i="2"/>
  <c r="D61" i="2" l="1"/>
  <c r="D45" i="2"/>
  <c r="H45" i="2"/>
  <c r="H47" i="2" s="1"/>
  <c r="L45" i="2"/>
  <c r="D63" i="2" l="1"/>
  <c r="D47" i="2"/>
  <c r="H59" i="2"/>
  <c r="L59" i="2"/>
  <c r="L47" i="2"/>
  <c r="H61" i="2" l="1"/>
  <c r="H63" i="2" s="1"/>
  <c r="H66" i="2" s="1"/>
  <c r="L61" i="2"/>
  <c r="L63" i="2" s="1"/>
  <c r="L66" i="2" s="1"/>
  <c r="D66" i="2"/>
  <c r="D67" i="2"/>
  <c r="D68" i="2"/>
  <c r="L68" i="2" l="1"/>
  <c r="L67" i="2"/>
  <c r="H67" i="2"/>
  <c r="H68" i="2"/>
  <c r="D70" i="2"/>
  <c r="D72" i="2" s="1"/>
  <c r="D73" i="2" s="1"/>
  <c r="E12" i="1" l="1"/>
  <c r="F12" i="1" s="1"/>
  <c r="L70" i="2"/>
  <c r="L72" i="2" s="1"/>
  <c r="L73" i="2" s="1"/>
  <c r="H70" i="2"/>
  <c r="H72" i="2" s="1"/>
  <c r="H73" i="2" s="1"/>
  <c r="E14" i="1" l="1"/>
  <c r="F14" i="1" s="1"/>
  <c r="E13" i="1"/>
  <c r="F13" i="1" s="1"/>
  <c r="H12" i="1"/>
  <c r="G12" i="1"/>
  <c r="H14" i="1" l="1"/>
  <c r="G14" i="1"/>
  <c r="H13" i="1"/>
  <c r="G13" i="1"/>
  <c r="H15" i="1" l="1"/>
</calcChain>
</file>

<file path=xl/sharedStrings.xml><?xml version="1.0" encoding="utf-8"?>
<sst xmlns="http://schemas.openxmlformats.org/spreadsheetml/2006/main" count="211" uniqueCount="83">
  <si>
    <t>Item</t>
  </si>
  <si>
    <t>Contratação para prestação de serviços relativos a locação de postos de serviço de arquivistas e técnicos de arquivo para estruturação da Área de Gestão de Documentos e Arquivo.</t>
  </si>
  <si>
    <t>Postos de Serviços</t>
  </si>
  <si>
    <t>Quantidade</t>
  </si>
  <si>
    <t>Valor Mensal (R$)</t>
  </si>
  <si>
    <t xml:space="preserve">Valor Anual (R$) </t>
  </si>
  <si>
    <t>VALOR TOTAL (R$) DA CONTRATAÇÃO (1 + 2 + 3)</t>
  </si>
  <si>
    <t xml:space="preserve">                                             PLANILHA DE PREÇOS  - PREGÃO ELETRÔNICO - PE.PPSA.001/2025</t>
  </si>
  <si>
    <t>VALOR MENSAL DOS SERVIÇOS (M.O+INSUMOS+DEMAIS COMPONENTES+TRIBUTOS)</t>
  </si>
  <si>
    <t>TOTAL DOS TRIBUTOS</t>
  </si>
  <si>
    <t>OUTROS</t>
  </si>
  <si>
    <t>ISS</t>
  </si>
  <si>
    <t>COFINS</t>
  </si>
  <si>
    <t>PIS/PASEP</t>
  </si>
  <si>
    <t>VALOR (R$)</t>
  </si>
  <si>
    <t>TRIBUTOS (*)</t>
  </si>
  <si>
    <t>SUBTOTAL (MÃO DE OBRA+INSUMOS+DEMAIS COMPONENTES)</t>
  </si>
  <si>
    <t>TOTAL DOS DEMAIS COMPONENTES</t>
  </si>
  <si>
    <t>LUCRO</t>
  </si>
  <si>
    <t>DESPESAS ADMINISTRATIVAS/OPERACIONAIS</t>
  </si>
  <si>
    <t>DEMAIS COMPONENTES</t>
  </si>
  <si>
    <t>TOTAL DOS INSUMOS</t>
  </si>
  <si>
    <t>OUTROS (SEGURO DE VIDA, INVALIDEZ E FUNERAL)</t>
  </si>
  <si>
    <t>ASSISTÊNCIA MÉDICA</t>
  </si>
  <si>
    <t>INSUMOS</t>
  </si>
  <si>
    <t>TOTAL DE MÃO DE OBRA (REMUNERAÇÃO+ENCARGOS SOCIAIS)</t>
  </si>
  <si>
    <t>TOTAL DOS ENCARGOS</t>
  </si>
  <si>
    <t>TOTAL DO GRUPO E</t>
  </si>
  <si>
    <t>INCIDÊNCIA DO SUBITEM A-6 DO GRUPO A (FGTS) SOBRE O SUBITEM C-16 DO GRUPO C (AVISO PRÉVIO INDENIZADO)</t>
  </si>
  <si>
    <t>GRUPO E</t>
  </si>
  <si>
    <t>TOTAL DO GRUPO D</t>
  </si>
  <si>
    <t>INCIDÊNCIA ENCARGOS GRUPO A SOBRE O GRUPO B</t>
  </si>
  <si>
    <t>GRUPO D</t>
  </si>
  <si>
    <t>TOTAL DO GRUPO C</t>
  </si>
  <si>
    <t>INDENIZAÇÃO(RESCISÃO SEM JUSTA CAUSA)</t>
  </si>
  <si>
    <t>INDENIZAÇÃO ADICIONAL</t>
  </si>
  <si>
    <t>AVISO PRÉVIO INDENIZADO</t>
  </si>
  <si>
    <t>GRUPO C</t>
  </si>
  <si>
    <t>TOTAL DO GRUPO B</t>
  </si>
  <si>
    <t>13º SALÁRIO</t>
  </si>
  <si>
    <t>AVISO PRÉVIO TRABALHADO</t>
  </si>
  <si>
    <t>ACIDENTE DE TRABALHO</t>
  </si>
  <si>
    <t>FALTA LEGAIS</t>
  </si>
  <si>
    <t>FÉRIAS S/ LICENÇA MATERNIDADE</t>
  </si>
  <si>
    <t>AUXÍLIO DOENÇA</t>
  </si>
  <si>
    <t>FÉRIAS MAIS 1/3</t>
  </si>
  <si>
    <t>GRUPO B</t>
  </si>
  <si>
    <t xml:space="preserve">TOTAL DO GRUPO A </t>
  </si>
  <si>
    <t>SEBRAE</t>
  </si>
  <si>
    <t>SEGURO ACIDENTE DE TRABALHO SAT</t>
  </si>
  <si>
    <t>FGTS</t>
  </si>
  <si>
    <t>SALÁRIO EDUCAÇÃO</t>
  </si>
  <si>
    <t>INCRA</t>
  </si>
  <si>
    <t>SENAI/SENAC</t>
  </si>
  <si>
    <t>SESI/SESC</t>
  </si>
  <si>
    <t>INSS</t>
  </si>
  <si>
    <t>GRUPO A</t>
  </si>
  <si>
    <t>ENCARGOS SOCIAIS</t>
  </si>
  <si>
    <t>TOTAL DA REMUNERAÇÃO</t>
  </si>
  <si>
    <t xml:space="preserve">HORAS EXTRAS </t>
  </si>
  <si>
    <t xml:space="preserve">SALÁRIO NORMATIVO POR POSTO </t>
  </si>
  <si>
    <t>REMUNERAÇÃO</t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</si>
  <si>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SENIOR</t>
    </r>
  </si>
  <si>
    <r>
      <t>PLANILHA DE CUSTOS E FORMAÇÃO DE PREÇOS -</t>
    </r>
    <r>
      <rPr>
        <b/>
        <sz val="14"/>
        <color rgb="FFC00000"/>
        <rFont val="Calibri"/>
        <family val="2"/>
        <scheme val="minor"/>
      </rPr>
      <t xml:space="preserve"> ARQUIVISTA PLENO</t>
    </r>
  </si>
  <si>
    <r>
      <t xml:space="preserve">PLANILHA DE CUSTOS E FORMAÇÃO DE PREÇOS - </t>
    </r>
    <r>
      <rPr>
        <b/>
        <sz val="14"/>
        <color rgb="FFC00000"/>
        <rFont val="Calibri"/>
        <family val="2"/>
        <scheme val="minor"/>
      </rPr>
      <t>TÉCNICO ARQUIVO</t>
    </r>
  </si>
  <si>
    <r>
      <t>VALOR MENSAL DOS SERVIÇOS PARA</t>
    </r>
    <r>
      <rPr>
        <b/>
        <sz val="11"/>
        <color rgb="FFC00000"/>
        <rFont val="Calibri"/>
        <family val="2"/>
        <scheme val="minor"/>
      </rPr>
      <t xml:space="preserve"> 1 POSTO</t>
    </r>
  </si>
  <si>
    <t>Notas:</t>
  </si>
  <si>
    <r>
      <t xml:space="preserve">
Valor Total (R$)</t>
    </r>
    <r>
      <rPr>
        <b/>
        <vertAlign val="superscript"/>
        <sz val="18"/>
        <color theme="0"/>
        <rFont val="Calibri"/>
        <family val="2"/>
        <scheme val="minor"/>
      </rPr>
      <t xml:space="preserve"> 
</t>
    </r>
    <r>
      <rPr>
        <b/>
        <sz val="18"/>
        <color rgb="FFFFC000"/>
        <rFont val="Calibri"/>
        <family val="2"/>
        <scheme val="minor"/>
      </rPr>
      <t>( 58 meses )</t>
    </r>
    <r>
      <rPr>
        <b/>
        <vertAlign val="superscript"/>
        <sz val="18"/>
        <color theme="0"/>
        <rFont val="Calibri"/>
        <family val="2"/>
        <scheme val="minor"/>
      </rPr>
      <t xml:space="preserve">
</t>
    </r>
  </si>
  <si>
    <t>Valor UNITÁRIO do POSTO (R$)</t>
  </si>
  <si>
    <r>
      <rPr>
        <b/>
        <sz val="16"/>
        <color theme="1"/>
        <rFont val="Calibri"/>
        <family val="2"/>
        <scheme val="minor"/>
      </rPr>
      <t>2</t>
    </r>
    <r>
      <rPr>
        <sz val="16"/>
        <color theme="1"/>
        <rFont val="Calibri"/>
        <family val="2"/>
        <scheme val="minor"/>
      </rPr>
      <t xml:space="preserve"> - Os preços ofertados, por cargo da tabela acima, precisam ser detalhados na guia "Planilha de Custos_Arquivistas" deste arquivo, pelos valores mínimos de salário descritos no </t>
    </r>
    <r>
      <rPr>
        <b/>
        <sz val="16"/>
        <color theme="1"/>
        <rFont val="Calibri"/>
        <family val="2"/>
        <scheme val="minor"/>
      </rPr>
      <t>item 11</t>
    </r>
    <r>
      <rPr>
        <sz val="16"/>
        <color theme="1"/>
        <rFont val="Calibri"/>
        <family val="2"/>
        <scheme val="minor"/>
      </rPr>
      <t xml:space="preserve"> (Subitens 11.1 a 11.4) do Termo de Referência deste Edital - REMUNERAÇÃO DOS OCUPANTES DOS POSTOS DE SERVIÇOS. </t>
    </r>
  </si>
  <si>
    <r>
      <t xml:space="preserve">Arquivista Sênior </t>
    </r>
    <r>
      <rPr>
        <vertAlign val="superscript"/>
        <sz val="18"/>
        <color theme="1"/>
        <rFont val="Calibri"/>
        <family val="2"/>
        <scheme val="minor"/>
      </rPr>
      <t>(1,2)</t>
    </r>
  </si>
  <si>
    <r>
      <t xml:space="preserve">Arquivista Pleno </t>
    </r>
    <r>
      <rPr>
        <vertAlign val="superscript"/>
        <sz val="18"/>
        <color theme="1"/>
        <rFont val="Calibri"/>
        <family val="2"/>
        <scheme val="minor"/>
      </rPr>
      <t>(1,2)</t>
    </r>
  </si>
  <si>
    <r>
      <t xml:space="preserve">Técnico de Arquivo </t>
    </r>
    <r>
      <rPr>
        <vertAlign val="superscript"/>
        <sz val="18"/>
        <color theme="1"/>
        <rFont val="Calibri"/>
        <family val="2"/>
        <scheme val="minor"/>
      </rPr>
      <t>(1,2)</t>
    </r>
  </si>
  <si>
    <t>Nota: Preencher somente os campos pintados de amarelo.</t>
  </si>
  <si>
    <r>
      <rPr>
        <b/>
        <sz val="16"/>
        <color theme="1"/>
        <rFont val="Calibri"/>
        <family val="2"/>
        <scheme val="minor"/>
      </rPr>
      <t>1 -</t>
    </r>
    <r>
      <rPr>
        <sz val="16"/>
        <color theme="1"/>
        <rFont val="Calibri"/>
        <family val="2"/>
        <scheme val="minor"/>
      </rPr>
      <t xml:space="preserve"> Preencher somente a coluna Valor UNITÁRIO do POSTO (R$) obtido na</t>
    </r>
    <r>
      <rPr>
        <b/>
        <u/>
        <sz val="16"/>
        <color theme="1"/>
        <rFont val="Calibri"/>
        <family val="2"/>
        <scheme val="minor"/>
      </rPr>
      <t xml:space="preserve"> linha 73</t>
    </r>
    <r>
      <rPr>
        <sz val="16"/>
        <color theme="1"/>
        <rFont val="Calibri"/>
        <family val="2"/>
        <scheme val="minor"/>
      </rPr>
      <t xml:space="preserve"> da guia "Planilha de Custos_Arquivistas". A</t>
    </r>
    <r>
      <rPr>
        <b/>
        <u/>
        <sz val="16"/>
        <color theme="1"/>
        <rFont val="Calibri"/>
        <family val="2"/>
        <scheme val="minor"/>
      </rPr>
      <t xml:space="preserve"> Tabela Resumo é atualizada automaticamente</t>
    </r>
    <r>
      <rPr>
        <sz val="16"/>
        <color theme="1"/>
        <rFont val="Calibri"/>
        <family val="2"/>
        <scheme val="minor"/>
      </rPr>
      <t>;</t>
    </r>
  </si>
  <si>
    <t>A empresa deve aplicar os seus próprios  parametros para a composição dos custos e formação dos seus preços, respeitando os normativos legais e o estabelecido no Edital e no seu Termo de Referência. Esta aba é apenas uma sugestão de modelo.</t>
  </si>
  <si>
    <t>Desc VALE TRANSPORTE (máx 6% x salário)</t>
  </si>
  <si>
    <t xml:space="preserve">VALE TRANSPORTE </t>
  </si>
  <si>
    <t>AUXILIO ALIMENTAÇÃO</t>
  </si>
  <si>
    <t>VALE TRANSPORTE</t>
  </si>
  <si>
    <t>BENEFICIO SOCIAL FAMILIA (CLÁUSULA VIGÉSIMA NONA CCT)</t>
  </si>
  <si>
    <t>NOME DA EMPRESA : NORTESUL TRANSPORTES E SERVIÇOS LTDA</t>
  </si>
  <si>
    <t>CNPJ DA EMPRESA : 03.085.134/0001-40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</si>
</sst>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u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vertAlign val="superscript"/>
      <sz val="18"/>
      <color theme="0"/>
      <name val="Calibri"/>
      <family val="2"/>
      <scheme val="minor"/>
    </font>
    <font>
      <b/>
      <sz val="18"/>
      <color rgb="FFFFC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sz val="14"/>
      <color theme="1"/>
      <name val="Calibri"/>
      <family val="2"/>
      <scheme val="minor"/>
    </font>
    <font>
      <vertAlign val="superscript"/>
      <sz val="18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3" fillId="0" borderId="0" xfId="0" applyFont="1" applyProtection="1">
      <protection locked="0"/>
    </xf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6" fillId="0" borderId="2" xfId="0" applyNumberFormat="1" applyFont="1" applyBorder="1" applyAlignment="1">
      <alignment horizontal="right" vertical="center"/>
    </xf>
    <xf numFmtId="4" fontId="3" fillId="4" borderId="1" xfId="0" applyNumberFormat="1" applyFont="1" applyFill="1" applyBorder="1" applyAlignment="1">
      <alignment horizontal="right" vertical="center" indent="1"/>
    </xf>
    <xf numFmtId="0" fontId="6" fillId="0" borderId="12" xfId="0" applyFont="1" applyBorder="1" applyAlignment="1">
      <alignment horizontal="left" vertical="center"/>
    </xf>
    <xf numFmtId="0" fontId="6" fillId="5" borderId="1" xfId="0" applyFont="1" applyFill="1" applyBorder="1" applyAlignment="1" applyProtection="1">
      <alignment horizontal="center" vertical="center"/>
      <protection locked="0"/>
    </xf>
    <xf numFmtId="43" fontId="0" fillId="0" borderId="0" xfId="0" applyNumberFormat="1"/>
    <xf numFmtId="43" fontId="14" fillId="0" borderId="13" xfId="0" applyNumberFormat="1" applyFont="1" applyBorder="1"/>
    <xf numFmtId="10" fontId="14" fillId="0" borderId="14" xfId="2" applyNumberFormat="1" applyFont="1" applyBorder="1"/>
    <xf numFmtId="0" fontId="0" fillId="0" borderId="19" xfId="0" applyBorder="1"/>
    <xf numFmtId="0" fontId="0" fillId="0" borderId="20" xfId="0" applyBorder="1"/>
    <xf numFmtId="43" fontId="0" fillId="0" borderId="19" xfId="1" applyFont="1" applyBorder="1"/>
    <xf numFmtId="10" fontId="0" fillId="0" borderId="20" xfId="0" applyNumberFormat="1" applyBorder="1"/>
    <xf numFmtId="10" fontId="14" fillId="0" borderId="14" xfId="2" applyNumberFormat="1" applyFont="1" applyBorder="1" applyAlignment="1"/>
    <xf numFmtId="43" fontId="0" fillId="0" borderId="13" xfId="0" applyNumberFormat="1" applyBorder="1"/>
    <xf numFmtId="10" fontId="0" fillId="0" borderId="14" xfId="2" applyNumberFormat="1" applyFont="1" applyBorder="1" applyAlignment="1"/>
    <xf numFmtId="0" fontId="0" fillId="0" borderId="27" xfId="0" applyBorder="1"/>
    <xf numFmtId="43" fontId="14" fillId="0" borderId="13" xfId="1" applyFont="1" applyBorder="1"/>
    <xf numFmtId="43" fontId="0" fillId="0" borderId="19" xfId="1" applyFont="1" applyBorder="1" applyAlignment="1">
      <alignment vertical="center"/>
    </xf>
    <xf numFmtId="0" fontId="0" fillId="0" borderId="20" xfId="0" applyBorder="1" applyAlignment="1">
      <alignment vertical="center"/>
    </xf>
    <xf numFmtId="10" fontId="14" fillId="0" borderId="14" xfId="0" applyNumberFormat="1" applyFont="1" applyBorder="1"/>
    <xf numFmtId="10" fontId="0" fillId="0" borderId="14" xfId="0" applyNumberFormat="1" applyBorder="1"/>
    <xf numFmtId="10" fontId="0" fillId="0" borderId="20" xfId="0" applyNumberFormat="1" applyBorder="1" applyAlignment="1">
      <alignment vertical="center"/>
    </xf>
    <xf numFmtId="0" fontId="16" fillId="0" borderId="20" xfId="0" applyFont="1" applyBorder="1" applyAlignment="1">
      <alignment vertical="center" wrapText="1"/>
    </xf>
    <xf numFmtId="0" fontId="0" fillId="0" borderId="27" xfId="0" applyBorder="1" applyAlignment="1">
      <alignment vertical="center"/>
    </xf>
    <xf numFmtId="0" fontId="0" fillId="0" borderId="20" xfId="0" applyBorder="1" applyAlignment="1">
      <alignment wrapText="1"/>
    </xf>
    <xf numFmtId="10" fontId="0" fillId="0" borderId="20" xfId="2" applyNumberFormat="1" applyFont="1" applyBorder="1"/>
    <xf numFmtId="43" fontId="14" fillId="0" borderId="19" xfId="1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14" xfId="0" applyFont="1" applyBorder="1"/>
    <xf numFmtId="43" fontId="14" fillId="6" borderId="16" xfId="0" applyNumberFormat="1" applyFont="1" applyFill="1" applyBorder="1"/>
    <xf numFmtId="43" fontId="14" fillId="6" borderId="23" xfId="0" applyNumberFormat="1" applyFont="1" applyFill="1" applyBorder="1"/>
    <xf numFmtId="0" fontId="14" fillId="6" borderId="17" xfId="0" applyFont="1" applyFill="1" applyBorder="1"/>
    <xf numFmtId="43" fontId="14" fillId="6" borderId="16" xfId="1" applyFont="1" applyFill="1" applyBorder="1" applyAlignment="1">
      <alignment horizontal="center"/>
    </xf>
    <xf numFmtId="10" fontId="14" fillId="6" borderId="24" xfId="0" applyNumberFormat="1" applyFont="1" applyFill="1" applyBorder="1"/>
    <xf numFmtId="0" fontId="21" fillId="0" borderId="0" xfId="0" applyFont="1"/>
    <xf numFmtId="43" fontId="14" fillId="7" borderId="13" xfId="0" applyNumberFormat="1" applyFont="1" applyFill="1" applyBorder="1"/>
    <xf numFmtId="0" fontId="8" fillId="0" borderId="0" xfId="0" applyFont="1" applyAlignment="1">
      <alignment vertical="top" wrapText="1"/>
    </xf>
    <xf numFmtId="10" fontId="0" fillId="2" borderId="20" xfId="0" applyNumberFormat="1" applyFill="1" applyBorder="1"/>
    <xf numFmtId="10" fontId="24" fillId="2" borderId="20" xfId="0" applyNumberFormat="1" applyFont="1" applyFill="1" applyBorder="1"/>
    <xf numFmtId="43" fontId="0" fillId="2" borderId="19" xfId="1" applyFont="1" applyFill="1" applyBorder="1" applyAlignment="1">
      <alignment vertical="center"/>
    </xf>
    <xf numFmtId="43" fontId="0" fillId="2" borderId="19" xfId="1" applyFont="1" applyFill="1" applyBorder="1"/>
    <xf numFmtId="0" fontId="0" fillId="5" borderId="20" xfId="0" applyFill="1" applyBorder="1" applyAlignment="1">
      <alignment vertical="center"/>
    </xf>
    <xf numFmtId="0" fontId="0" fillId="5" borderId="20" xfId="0" applyFill="1" applyBorder="1"/>
    <xf numFmtId="4" fontId="6" fillId="2" borderId="2" xfId="0" applyNumberFormat="1" applyFont="1" applyFill="1" applyBorder="1" applyAlignment="1">
      <alignment horizontal="right" vertical="center"/>
    </xf>
    <xf numFmtId="4" fontId="17" fillId="2" borderId="0" xfId="0" applyNumberFormat="1" applyFont="1" applyFill="1"/>
    <xf numFmtId="4" fontId="14" fillId="2" borderId="0" xfId="0" applyNumberFormat="1" applyFont="1" applyFill="1"/>
    <xf numFmtId="44" fontId="17" fillId="0" borderId="13" xfId="0" applyNumberFormat="1" applyFont="1" applyBorder="1"/>
    <xf numFmtId="44" fontId="14" fillId="0" borderId="13" xfId="0" applyNumberFormat="1" applyFont="1" applyBorder="1"/>
    <xf numFmtId="44" fontId="14" fillId="2" borderId="19" xfId="0" applyNumberFormat="1" applyFont="1" applyFill="1" applyBorder="1"/>
    <xf numFmtId="0" fontId="9" fillId="3" borderId="6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justify" wrapText="1"/>
    </xf>
    <xf numFmtId="0" fontId="8" fillId="0" borderId="0" xfId="0" applyFont="1" applyAlignment="1">
      <alignment horizontal="left"/>
    </xf>
    <xf numFmtId="0" fontId="10" fillId="3" borderId="7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0" fillId="3" borderId="11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10" fillId="3" borderId="8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22" xfId="0" applyBorder="1" applyAlignment="1">
      <alignment horizontal="left"/>
    </xf>
    <xf numFmtId="0" fontId="0" fillId="0" borderId="21" xfId="0" applyBorder="1" applyAlignment="1">
      <alignment horizontal="left"/>
    </xf>
    <xf numFmtId="0" fontId="14" fillId="0" borderId="15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0" fontId="14" fillId="6" borderId="18" xfId="0" applyFont="1" applyFill="1" applyBorder="1" applyAlignment="1">
      <alignment horizontal="center"/>
    </xf>
    <xf numFmtId="0" fontId="14" fillId="6" borderId="17" xfId="0" applyFont="1" applyFill="1" applyBorder="1" applyAlignment="1">
      <alignment horizontal="center"/>
    </xf>
    <xf numFmtId="0" fontId="14" fillId="6" borderId="15" xfId="0" applyFont="1" applyFill="1" applyBorder="1" applyAlignment="1">
      <alignment horizontal="center"/>
    </xf>
    <xf numFmtId="0" fontId="14" fillId="6" borderId="14" xfId="0" applyFont="1" applyFill="1" applyBorder="1" applyAlignment="1">
      <alignment horizontal="center"/>
    </xf>
    <xf numFmtId="0" fontId="19" fillId="0" borderId="20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14" fillId="6" borderId="25" xfId="0" applyFont="1" applyFill="1" applyBorder="1" applyAlignment="1">
      <alignment horizontal="center"/>
    </xf>
    <xf numFmtId="0" fontId="14" fillId="6" borderId="24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6" borderId="0" xfId="0" applyFill="1" applyAlignment="1">
      <alignment horizontal="center"/>
    </xf>
    <xf numFmtId="0" fontId="0" fillId="0" borderId="22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20" xfId="0" applyBorder="1" applyAlignment="1">
      <alignment horizontal="center"/>
    </xf>
    <xf numFmtId="0" fontId="15" fillId="6" borderId="25" xfId="0" applyFont="1" applyFill="1" applyBorder="1" applyAlignment="1">
      <alignment horizontal="center"/>
    </xf>
    <xf numFmtId="0" fontId="15" fillId="6" borderId="24" xfId="0" applyFont="1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1" xfId="0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/>
    <xf numFmtId="0" fontId="0" fillId="0" borderId="21" xfId="0" applyBorder="1"/>
    <xf numFmtId="0" fontId="0" fillId="0" borderId="33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25" fillId="0" borderId="0" xfId="0" applyFont="1" applyAlignment="1">
      <alignment horizontal="left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-1</xdr:colOff>
      <xdr:row>0</xdr:row>
      <xdr:rowOff>66575</xdr:rowOff>
    </xdr:from>
    <xdr:ext cx="1941485" cy="862112"/>
    <xdr:pic>
      <xdr:nvPicPr>
        <xdr:cNvPr id="2" name="Imagem 1">
          <a:extLst>
            <a:ext uri="{FF2B5EF4-FFF2-40B4-BE49-F238E27FC236}">
              <a16:creationId xmlns:a16="http://schemas.microsoft.com/office/drawing/2014/main" id="{6805D7C9-EDD2-4892-9F7C-457138A6E6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4812" y="66575"/>
          <a:ext cx="1941485" cy="862112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2205C-7644-4ACF-A525-8F8B19231B2A}">
  <dimension ref="B1:N26"/>
  <sheetViews>
    <sheetView showGridLines="0" zoomScale="80" zoomScaleNormal="80" workbookViewId="0">
      <selection activeCell="C31" sqref="C31"/>
    </sheetView>
  </sheetViews>
  <sheetFormatPr defaultRowHeight="15" x14ac:dyDescent="0.25"/>
  <cols>
    <col min="1" max="1" width="6" customWidth="1"/>
    <col min="2" max="2" width="10" customWidth="1"/>
    <col min="3" max="3" width="61.7109375" customWidth="1"/>
    <col min="4" max="4" width="22.28515625" style="5" customWidth="1"/>
    <col min="5" max="6" width="31.42578125" style="5" customWidth="1"/>
    <col min="7" max="7" width="30.28515625" customWidth="1"/>
    <col min="8" max="8" width="41.42578125" customWidth="1"/>
    <col min="9" max="9" width="19.42578125" customWidth="1"/>
    <col min="10" max="10" width="28.28515625" customWidth="1"/>
    <col min="14" max="14" width="8.85546875" customWidth="1"/>
  </cols>
  <sheetData>
    <row r="1" spans="2:14" ht="15" customHeight="1" x14ac:dyDescent="0.25">
      <c r="B1" s="2"/>
      <c r="C1" s="2"/>
      <c r="D1" s="2"/>
      <c r="E1" s="2"/>
      <c r="F1" s="2"/>
      <c r="G1" s="2"/>
      <c r="H1" s="2"/>
    </row>
    <row r="2" spans="2:14" ht="15" customHeight="1" x14ac:dyDescent="0.25">
      <c r="D2"/>
      <c r="E2"/>
      <c r="F2"/>
      <c r="H2" s="2"/>
    </row>
    <row r="3" spans="2:14" ht="25.5" customHeight="1" x14ac:dyDescent="0.25">
      <c r="C3" s="16" t="s">
        <v>7</v>
      </c>
      <c r="D3"/>
      <c r="E3"/>
      <c r="F3"/>
      <c r="H3" s="2"/>
    </row>
    <row r="4" spans="2:14" ht="35.450000000000003" customHeight="1" x14ac:dyDescent="0.25">
      <c r="D4"/>
      <c r="E4"/>
      <c r="F4"/>
      <c r="H4" s="2"/>
    </row>
    <row r="5" spans="2:14" s="13" customFormat="1" ht="20.25" customHeight="1" x14ac:dyDescent="0.35">
      <c r="B5" s="12" t="s">
        <v>81</v>
      </c>
      <c r="D5" s="14"/>
      <c r="E5" s="14"/>
      <c r="F5" s="14"/>
      <c r="G5" s="14"/>
      <c r="H5" s="15"/>
    </row>
    <row r="6" spans="2:14" s="13" customFormat="1" ht="22.9" customHeight="1" x14ac:dyDescent="0.35">
      <c r="B6" s="12" t="s">
        <v>82</v>
      </c>
      <c r="D6" s="14"/>
      <c r="E6" s="14"/>
      <c r="F6" s="14"/>
      <c r="G6" s="14"/>
      <c r="H6" s="15"/>
    </row>
    <row r="7" spans="2:14" ht="12" customHeight="1" x14ac:dyDescent="0.25">
      <c r="D7"/>
      <c r="E7"/>
      <c r="F7"/>
      <c r="H7" s="2"/>
    </row>
    <row r="8" spans="2:14" ht="20.25" customHeight="1" thickBot="1" x14ac:dyDescent="0.3">
      <c r="J8" s="2"/>
    </row>
    <row r="9" spans="2:14" ht="64.5" customHeight="1" thickBot="1" x14ac:dyDescent="0.3">
      <c r="B9" s="67" t="s">
        <v>1</v>
      </c>
      <c r="C9" s="68"/>
      <c r="D9" s="68"/>
      <c r="E9" s="68"/>
      <c r="F9" s="68"/>
      <c r="G9" s="68"/>
      <c r="H9" s="69"/>
      <c r="I9" s="3"/>
    </row>
    <row r="10" spans="2:14" ht="27.75" customHeight="1" x14ac:dyDescent="0.25">
      <c r="B10" s="72" t="s">
        <v>0</v>
      </c>
      <c r="C10" s="74" t="s">
        <v>2</v>
      </c>
      <c r="D10" s="76" t="s">
        <v>3</v>
      </c>
      <c r="E10" s="76" t="s">
        <v>68</v>
      </c>
      <c r="F10" s="76" t="s">
        <v>4</v>
      </c>
      <c r="G10" s="80" t="s">
        <v>5</v>
      </c>
      <c r="H10" s="76" t="s">
        <v>67</v>
      </c>
    </row>
    <row r="11" spans="2:14" ht="52.5" customHeight="1" thickBot="1" x14ac:dyDescent="0.3">
      <c r="B11" s="73"/>
      <c r="C11" s="75"/>
      <c r="D11" s="77"/>
      <c r="E11" s="77"/>
      <c r="F11" s="77"/>
      <c r="G11" s="81"/>
      <c r="H11" s="77"/>
      <c r="N11" s="1"/>
    </row>
    <row r="12" spans="2:14" s="6" customFormat="1" ht="32.450000000000003" customHeight="1" thickBot="1" x14ac:dyDescent="0.3">
      <c r="B12" s="10">
        <v>1</v>
      </c>
      <c r="C12" s="19" t="s">
        <v>70</v>
      </c>
      <c r="D12" s="20">
        <v>1</v>
      </c>
      <c r="E12" s="61">
        <f>'Planilha de Custos_Arquivistas'!D73</f>
        <v>18440.218548976489</v>
      </c>
      <c r="F12" s="17">
        <f t="shared" ref="F12" si="0">D12*E12</f>
        <v>18440.218548976489</v>
      </c>
      <c r="G12" s="17">
        <f t="shared" ref="G12" si="1">F12*12</f>
        <v>221282.62258771787</v>
      </c>
      <c r="H12" s="17">
        <f>F12*58</f>
        <v>1069532.6758406362</v>
      </c>
      <c r="I12" s="11"/>
    </row>
    <row r="13" spans="2:14" s="6" customFormat="1" ht="34.15" customHeight="1" thickBot="1" x14ac:dyDescent="0.3">
      <c r="B13" s="10">
        <v>2</v>
      </c>
      <c r="C13" s="4" t="s">
        <v>71</v>
      </c>
      <c r="D13" s="20">
        <v>1</v>
      </c>
      <c r="E13" s="61">
        <f>'Planilha de Custos_Arquivistas'!H73</f>
        <v>10745.873636973662</v>
      </c>
      <c r="F13" s="17">
        <f t="shared" ref="F13:F14" si="2">D13*E13</f>
        <v>10745.873636973662</v>
      </c>
      <c r="G13" s="17">
        <f t="shared" ref="G13:G14" si="3">F13*12</f>
        <v>128950.48364368394</v>
      </c>
      <c r="H13" s="17">
        <f>F13*58</f>
        <v>623260.67094447243</v>
      </c>
    </row>
    <row r="14" spans="2:14" s="6" customFormat="1" ht="34.15" customHeight="1" thickBot="1" x14ac:dyDescent="0.3">
      <c r="B14" s="10">
        <v>3</v>
      </c>
      <c r="C14" s="4" t="s">
        <v>72</v>
      </c>
      <c r="D14" s="20">
        <v>2</v>
      </c>
      <c r="E14" s="61">
        <f>'Planilha de Custos_Arquivistas'!L73</f>
        <v>5522.021453489052</v>
      </c>
      <c r="F14" s="17">
        <f t="shared" si="2"/>
        <v>11044.042906978104</v>
      </c>
      <c r="G14" s="17">
        <f t="shared" si="3"/>
        <v>132528.51488373725</v>
      </c>
      <c r="H14" s="17">
        <f>F14*58</f>
        <v>640554.48860473</v>
      </c>
    </row>
    <row r="15" spans="2:14" ht="24" thickBot="1" x14ac:dyDescent="0.3">
      <c r="B15" s="78" t="s">
        <v>6</v>
      </c>
      <c r="C15" s="79"/>
      <c r="D15" s="79"/>
      <c r="E15" s="79"/>
      <c r="F15" s="79"/>
      <c r="G15" s="79"/>
      <c r="H15" s="18">
        <f>SUM(H12:H14)</f>
        <v>2333347.8353898386</v>
      </c>
    </row>
    <row r="17" spans="2:9" ht="21" x14ac:dyDescent="0.35">
      <c r="B17" s="7" t="s">
        <v>66</v>
      </c>
      <c r="C17" s="71" t="s">
        <v>74</v>
      </c>
      <c r="D17" s="71"/>
      <c r="E17" s="71"/>
      <c r="F17" s="71"/>
      <c r="G17" s="71"/>
      <c r="H17" s="71"/>
    </row>
    <row r="18" spans="2:9" ht="6.6" customHeight="1" x14ac:dyDescent="0.35">
      <c r="B18" s="7"/>
      <c r="C18" s="8"/>
      <c r="D18" s="8"/>
      <c r="E18" s="8"/>
      <c r="F18" s="8"/>
      <c r="G18" s="8"/>
      <c r="H18" s="8"/>
    </row>
    <row r="19" spans="2:9" ht="6.75" customHeight="1" x14ac:dyDescent="0.25">
      <c r="C19" s="54"/>
      <c r="D19" s="54"/>
      <c r="E19" s="54"/>
      <c r="F19" s="54"/>
      <c r="G19" s="54"/>
      <c r="H19" s="54"/>
    </row>
    <row r="20" spans="2:9" ht="38.450000000000003" customHeight="1" x14ac:dyDescent="0.25">
      <c r="C20" s="82" t="s">
        <v>69</v>
      </c>
      <c r="D20" s="82"/>
      <c r="E20" s="82"/>
      <c r="F20" s="82"/>
      <c r="G20" s="82"/>
      <c r="H20" s="82"/>
    </row>
    <row r="21" spans="2:9" ht="6.75" customHeight="1" x14ac:dyDescent="0.25">
      <c r="C21" s="82"/>
      <c r="D21" s="82"/>
      <c r="E21" s="82"/>
      <c r="F21" s="82"/>
      <c r="G21" s="82"/>
      <c r="H21" s="82"/>
    </row>
    <row r="22" spans="2:9" ht="36" customHeight="1" x14ac:dyDescent="0.25">
      <c r="C22" s="82"/>
      <c r="D22" s="82"/>
      <c r="E22" s="82"/>
      <c r="F22" s="82"/>
      <c r="G22" s="82"/>
      <c r="H22" s="82"/>
    </row>
    <row r="23" spans="2:9" ht="6.75" customHeight="1" x14ac:dyDescent="0.35">
      <c r="C23" s="8"/>
      <c r="D23" s="8"/>
      <c r="E23" s="8"/>
      <c r="F23" s="8"/>
      <c r="G23" s="8"/>
      <c r="H23" s="8"/>
    </row>
    <row r="24" spans="2:9" ht="39.950000000000003" customHeight="1" x14ac:dyDescent="0.35">
      <c r="C24" s="70"/>
      <c r="D24" s="70"/>
      <c r="E24" s="70"/>
      <c r="F24" s="70"/>
      <c r="G24" s="70"/>
      <c r="H24" s="70"/>
      <c r="I24" s="9"/>
    </row>
    <row r="26" spans="2:9" ht="26.45" customHeight="1" x14ac:dyDescent="0.25"/>
  </sheetData>
  <sheetProtection selectLockedCells="1"/>
  <mergeCells count="12">
    <mergeCell ref="B9:H9"/>
    <mergeCell ref="C24:H24"/>
    <mergeCell ref="C17:H17"/>
    <mergeCell ref="B10:B11"/>
    <mergeCell ref="C10:C11"/>
    <mergeCell ref="H10:H11"/>
    <mergeCell ref="B15:G15"/>
    <mergeCell ref="D10:D11"/>
    <mergeCell ref="F10:F11"/>
    <mergeCell ref="G10:G11"/>
    <mergeCell ref="E10:E11"/>
    <mergeCell ref="C20:H22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44F76-896A-48FA-86CC-43BECE0E2E23}">
  <sheetPr>
    <pageSetUpPr fitToPage="1"/>
  </sheetPr>
  <dimension ref="A1:L78"/>
  <sheetViews>
    <sheetView tabSelected="1" zoomScale="90" zoomScaleNormal="90" workbookViewId="0">
      <selection activeCell="K61" sqref="K61"/>
    </sheetView>
  </sheetViews>
  <sheetFormatPr defaultRowHeight="15" x14ac:dyDescent="0.25"/>
  <cols>
    <col min="1" max="1" width="3.7109375" customWidth="1"/>
    <col min="2" max="2" width="59.7109375" customWidth="1"/>
    <col min="3" max="3" width="11.140625" customWidth="1"/>
    <col min="4" max="4" width="18.28515625" bestFit="1" customWidth="1"/>
    <col min="5" max="5" width="4" customWidth="1"/>
    <col min="6" max="6" width="59" bestFit="1" customWidth="1"/>
    <col min="7" max="7" width="9.140625" customWidth="1"/>
    <col min="8" max="8" width="18.28515625" bestFit="1" customWidth="1"/>
    <col min="10" max="10" width="59" bestFit="1" customWidth="1"/>
    <col min="11" max="11" width="9.85546875" bestFit="1" customWidth="1"/>
    <col min="12" max="12" width="18.28515625" bestFit="1" customWidth="1"/>
  </cols>
  <sheetData>
    <row r="1" spans="1:12" s="52" customFormat="1" ht="18.75" x14ac:dyDescent="0.3">
      <c r="A1" s="92" t="s">
        <v>62</v>
      </c>
      <c r="B1" s="92"/>
      <c r="C1" s="92"/>
      <c r="D1" s="92"/>
      <c r="E1" s="92" t="s">
        <v>63</v>
      </c>
      <c r="F1" s="92"/>
      <c r="G1" s="92"/>
      <c r="H1" s="92"/>
      <c r="I1" s="92" t="s">
        <v>64</v>
      </c>
      <c r="J1" s="92"/>
      <c r="K1" s="92"/>
      <c r="L1" s="92"/>
    </row>
    <row r="2" spans="1:12" ht="5.0999999999999996" customHeight="1" thickBot="1" x14ac:dyDescent="0.3">
      <c r="A2" s="115"/>
      <c r="B2" s="116"/>
      <c r="C2" s="116"/>
      <c r="D2" s="116"/>
      <c r="E2" s="117"/>
      <c r="F2" s="117"/>
      <c r="G2" s="117"/>
      <c r="H2" s="106"/>
    </row>
    <row r="3" spans="1:12" x14ac:dyDescent="0.25">
      <c r="A3" s="88" t="s">
        <v>61</v>
      </c>
      <c r="B3" s="89"/>
      <c r="C3" s="89"/>
      <c r="D3" s="50" t="s">
        <v>14</v>
      </c>
      <c r="E3" s="88" t="s">
        <v>61</v>
      </c>
      <c r="F3" s="89"/>
      <c r="G3" s="89"/>
      <c r="H3" s="50" t="s">
        <v>14</v>
      </c>
      <c r="I3" s="88" t="s">
        <v>61</v>
      </c>
      <c r="J3" s="89"/>
      <c r="K3" s="89"/>
      <c r="L3" s="50" t="s">
        <v>14</v>
      </c>
    </row>
    <row r="4" spans="1:12" x14ac:dyDescent="0.25">
      <c r="A4" s="105" t="s">
        <v>60</v>
      </c>
      <c r="B4" s="106"/>
      <c r="C4" s="25"/>
      <c r="D4" s="62">
        <v>9133.67</v>
      </c>
      <c r="E4" s="105" t="s">
        <v>60</v>
      </c>
      <c r="F4" s="106"/>
      <c r="G4" s="25"/>
      <c r="H4" s="63">
        <v>5137.3999999999996</v>
      </c>
      <c r="I4" s="105" t="s">
        <v>60</v>
      </c>
      <c r="J4" s="106"/>
      <c r="K4" s="25"/>
      <c r="L4" s="66">
        <v>2387.58</v>
      </c>
    </row>
    <row r="5" spans="1:12" x14ac:dyDescent="0.25">
      <c r="A5" s="105" t="s">
        <v>59</v>
      </c>
      <c r="B5" s="106"/>
      <c r="C5" s="25"/>
      <c r="D5" s="26">
        <v>0</v>
      </c>
      <c r="E5" s="105" t="s">
        <v>59</v>
      </c>
      <c r="F5" s="106"/>
      <c r="G5" s="25"/>
      <c r="H5" s="26">
        <v>0</v>
      </c>
      <c r="I5" s="105" t="s">
        <v>59</v>
      </c>
      <c r="J5" s="106"/>
      <c r="K5" s="25"/>
      <c r="L5" s="26">
        <v>0</v>
      </c>
    </row>
    <row r="6" spans="1:12" ht="15.75" thickBot="1" x14ac:dyDescent="0.3">
      <c r="A6" s="107" t="s">
        <v>58</v>
      </c>
      <c r="B6" s="108"/>
      <c r="C6" s="46"/>
      <c r="D6" s="64">
        <f>D4</f>
        <v>9133.67</v>
      </c>
      <c r="E6" s="107" t="s">
        <v>58</v>
      </c>
      <c r="F6" s="108"/>
      <c r="G6" s="46"/>
      <c r="H6" s="65">
        <f>H4</f>
        <v>5137.3999999999996</v>
      </c>
      <c r="I6" s="107" t="s">
        <v>58</v>
      </c>
      <c r="J6" s="108"/>
      <c r="K6" s="46"/>
      <c r="L6" s="65">
        <f>L4</f>
        <v>2387.58</v>
      </c>
    </row>
    <row r="7" spans="1:12" ht="5.0999999999999996" customHeight="1" thickBot="1" x14ac:dyDescent="0.3">
      <c r="A7" s="87"/>
      <c r="B7" s="87"/>
      <c r="C7" s="87"/>
      <c r="D7" s="87"/>
      <c r="E7" s="87"/>
      <c r="F7" s="87"/>
      <c r="G7" s="87"/>
      <c r="H7" s="87"/>
      <c r="I7" s="87"/>
      <c r="J7" s="87"/>
      <c r="K7" s="87"/>
      <c r="L7" s="87"/>
    </row>
    <row r="8" spans="1:12" x14ac:dyDescent="0.25">
      <c r="A8" s="88" t="s">
        <v>57</v>
      </c>
      <c r="B8" s="89"/>
      <c r="C8" s="89"/>
      <c r="D8" s="50" t="s">
        <v>14</v>
      </c>
      <c r="E8" s="88" t="s">
        <v>57</v>
      </c>
      <c r="F8" s="89"/>
      <c r="G8" s="89"/>
      <c r="H8" s="50" t="s">
        <v>14</v>
      </c>
      <c r="I8" s="88" t="s">
        <v>57</v>
      </c>
      <c r="J8" s="89"/>
      <c r="K8" s="89"/>
      <c r="L8" s="50" t="s">
        <v>14</v>
      </c>
    </row>
    <row r="9" spans="1:12" ht="5.0999999999999996" customHeight="1" x14ac:dyDescent="0.25">
      <c r="A9" s="96"/>
      <c r="B9" s="87"/>
      <c r="C9" s="87"/>
      <c r="D9" s="97"/>
      <c r="E9" s="45"/>
      <c r="F9" s="44"/>
      <c r="G9" s="43"/>
      <c r="H9" s="42"/>
      <c r="I9" s="96"/>
      <c r="J9" s="87"/>
      <c r="K9" s="87"/>
      <c r="L9" s="97"/>
    </row>
    <row r="10" spans="1:12" x14ac:dyDescent="0.25">
      <c r="A10" s="105" t="s">
        <v>56</v>
      </c>
      <c r="B10" s="106"/>
      <c r="C10" s="25"/>
      <c r="D10" s="26"/>
      <c r="E10" s="105" t="s">
        <v>56</v>
      </c>
      <c r="F10" s="106"/>
      <c r="G10" s="25"/>
      <c r="H10" s="26"/>
      <c r="I10" s="105" t="s">
        <v>56</v>
      </c>
      <c r="J10" s="106"/>
      <c r="K10" s="25"/>
      <c r="L10" s="26"/>
    </row>
    <row r="11" spans="1:12" x14ac:dyDescent="0.25">
      <c r="A11" s="31">
        <v>1</v>
      </c>
      <c r="B11" s="25" t="s">
        <v>55</v>
      </c>
      <c r="C11" s="27">
        <v>0.2</v>
      </c>
      <c r="D11" s="26">
        <f t="shared" ref="D11:D18" si="0">$D$6*C11</f>
        <v>1826.7340000000002</v>
      </c>
      <c r="E11" s="31">
        <v>1</v>
      </c>
      <c r="F11" s="25" t="s">
        <v>55</v>
      </c>
      <c r="G11" s="27">
        <v>0.2</v>
      </c>
      <c r="H11" s="26">
        <f t="shared" ref="H11:H18" si="1">$H$6*G11</f>
        <v>1027.48</v>
      </c>
      <c r="I11" s="31">
        <v>1</v>
      </c>
      <c r="J11" s="25" t="s">
        <v>55</v>
      </c>
      <c r="K11" s="27">
        <v>0.2</v>
      </c>
      <c r="L11" s="26">
        <f t="shared" ref="L11:L18" si="2">$L$6*K11</f>
        <v>477.51600000000002</v>
      </c>
    </row>
    <row r="12" spans="1:12" x14ac:dyDescent="0.25">
      <c r="A12" s="31">
        <v>2</v>
      </c>
      <c r="B12" s="25" t="s">
        <v>54</v>
      </c>
      <c r="C12" s="27">
        <v>1.4999999999999999E-2</v>
      </c>
      <c r="D12" s="26">
        <f t="shared" si="0"/>
        <v>137.00504999999998</v>
      </c>
      <c r="E12" s="31">
        <v>2</v>
      </c>
      <c r="F12" s="25" t="s">
        <v>54</v>
      </c>
      <c r="G12" s="27">
        <v>1.4999999999999999E-2</v>
      </c>
      <c r="H12" s="26">
        <f t="shared" si="1"/>
        <v>77.060999999999993</v>
      </c>
      <c r="I12" s="31">
        <v>2</v>
      </c>
      <c r="J12" s="25" t="s">
        <v>54</v>
      </c>
      <c r="K12" s="27">
        <v>1.4999999999999999E-2</v>
      </c>
      <c r="L12" s="26">
        <f t="shared" si="2"/>
        <v>35.813699999999997</v>
      </c>
    </row>
    <row r="13" spans="1:12" x14ac:dyDescent="0.25">
      <c r="A13" s="31">
        <v>3</v>
      </c>
      <c r="B13" s="25" t="s">
        <v>53</v>
      </c>
      <c r="C13" s="27">
        <v>0.01</v>
      </c>
      <c r="D13" s="26">
        <f t="shared" si="0"/>
        <v>91.336700000000008</v>
      </c>
      <c r="E13" s="31">
        <v>3</v>
      </c>
      <c r="F13" s="25" t="s">
        <v>53</v>
      </c>
      <c r="G13" s="27">
        <v>0.01</v>
      </c>
      <c r="H13" s="26">
        <f t="shared" si="1"/>
        <v>51.373999999999995</v>
      </c>
      <c r="I13" s="31">
        <v>3</v>
      </c>
      <c r="J13" s="25" t="s">
        <v>53</v>
      </c>
      <c r="K13" s="27">
        <v>0.01</v>
      </c>
      <c r="L13" s="26">
        <f t="shared" si="2"/>
        <v>23.875799999999998</v>
      </c>
    </row>
    <row r="14" spans="1:12" x14ac:dyDescent="0.25">
      <c r="A14" s="31">
        <v>4</v>
      </c>
      <c r="B14" s="25" t="s">
        <v>52</v>
      </c>
      <c r="C14" s="27">
        <v>2E-3</v>
      </c>
      <c r="D14" s="26">
        <f t="shared" si="0"/>
        <v>18.267340000000001</v>
      </c>
      <c r="E14" s="31">
        <v>4</v>
      </c>
      <c r="F14" s="25" t="s">
        <v>52</v>
      </c>
      <c r="G14" s="27">
        <v>2E-3</v>
      </c>
      <c r="H14" s="26">
        <f t="shared" si="1"/>
        <v>10.274799999999999</v>
      </c>
      <c r="I14" s="31">
        <v>4</v>
      </c>
      <c r="J14" s="25" t="s">
        <v>52</v>
      </c>
      <c r="K14" s="27">
        <v>2E-3</v>
      </c>
      <c r="L14" s="26">
        <f t="shared" si="2"/>
        <v>4.7751599999999996</v>
      </c>
    </row>
    <row r="15" spans="1:12" x14ac:dyDescent="0.25">
      <c r="A15" s="31">
        <v>5</v>
      </c>
      <c r="B15" s="25" t="s">
        <v>51</v>
      </c>
      <c r="C15" s="27">
        <v>2.5000000000000001E-2</v>
      </c>
      <c r="D15" s="26">
        <f t="shared" si="0"/>
        <v>228.34175000000002</v>
      </c>
      <c r="E15" s="31">
        <v>5</v>
      </c>
      <c r="F15" s="25" t="s">
        <v>51</v>
      </c>
      <c r="G15" s="27">
        <v>2.5000000000000001E-2</v>
      </c>
      <c r="H15" s="26">
        <f t="shared" si="1"/>
        <v>128.435</v>
      </c>
      <c r="I15" s="31">
        <v>5</v>
      </c>
      <c r="J15" s="25" t="s">
        <v>51</v>
      </c>
      <c r="K15" s="27">
        <v>2.5000000000000001E-2</v>
      </c>
      <c r="L15" s="26">
        <f t="shared" si="2"/>
        <v>59.689500000000002</v>
      </c>
    </row>
    <row r="16" spans="1:12" x14ac:dyDescent="0.25">
      <c r="A16" s="31">
        <v>6</v>
      </c>
      <c r="B16" s="25" t="s">
        <v>50</v>
      </c>
      <c r="C16" s="27">
        <v>0.08</v>
      </c>
      <c r="D16" s="26">
        <f t="shared" si="0"/>
        <v>730.69360000000006</v>
      </c>
      <c r="E16" s="31">
        <v>6</v>
      </c>
      <c r="F16" s="25" t="s">
        <v>50</v>
      </c>
      <c r="G16" s="27">
        <v>0.08</v>
      </c>
      <c r="H16" s="26">
        <f t="shared" si="1"/>
        <v>410.99199999999996</v>
      </c>
      <c r="I16" s="31">
        <v>6</v>
      </c>
      <c r="J16" s="25" t="s">
        <v>50</v>
      </c>
      <c r="K16" s="27">
        <v>0.08</v>
      </c>
      <c r="L16" s="26">
        <f t="shared" si="2"/>
        <v>191.00639999999999</v>
      </c>
    </row>
    <row r="17" spans="1:12" x14ac:dyDescent="0.25">
      <c r="A17" s="31">
        <v>7</v>
      </c>
      <c r="B17" s="25" t="s">
        <v>49</v>
      </c>
      <c r="C17" s="27">
        <v>1.4999999999999999E-2</v>
      </c>
      <c r="D17" s="26">
        <f t="shared" si="0"/>
        <v>137.00504999999998</v>
      </c>
      <c r="E17" s="31">
        <v>7</v>
      </c>
      <c r="F17" s="25" t="s">
        <v>49</v>
      </c>
      <c r="G17" s="27">
        <v>1.4999999999999999E-2</v>
      </c>
      <c r="H17" s="26">
        <f t="shared" si="1"/>
        <v>77.060999999999993</v>
      </c>
      <c r="I17" s="31">
        <v>7</v>
      </c>
      <c r="J17" s="25" t="s">
        <v>49</v>
      </c>
      <c r="K17" s="27">
        <v>1.4999999999999999E-2</v>
      </c>
      <c r="L17" s="26">
        <f t="shared" si="2"/>
        <v>35.813699999999997</v>
      </c>
    </row>
    <row r="18" spans="1:12" x14ac:dyDescent="0.25">
      <c r="A18" s="31">
        <v>8</v>
      </c>
      <c r="B18" s="25" t="s">
        <v>48</v>
      </c>
      <c r="C18" s="27">
        <v>6.0000000000000001E-3</v>
      </c>
      <c r="D18" s="26">
        <f t="shared" si="0"/>
        <v>54.802019999999999</v>
      </c>
      <c r="E18" s="31">
        <v>8</v>
      </c>
      <c r="F18" s="25" t="s">
        <v>48</v>
      </c>
      <c r="G18" s="27">
        <v>6.0000000000000001E-3</v>
      </c>
      <c r="H18" s="26">
        <f t="shared" si="1"/>
        <v>30.824399999999997</v>
      </c>
      <c r="I18" s="31">
        <v>8</v>
      </c>
      <c r="J18" s="25" t="s">
        <v>48</v>
      </c>
      <c r="K18" s="27">
        <v>6.0000000000000001E-3</v>
      </c>
      <c r="L18" s="26">
        <f t="shared" si="2"/>
        <v>14.325480000000001</v>
      </c>
    </row>
    <row r="19" spans="1:12" x14ac:dyDescent="0.25">
      <c r="A19" s="101" t="s">
        <v>47</v>
      </c>
      <c r="B19" s="102"/>
      <c r="C19" s="27">
        <f>SUM(C11:C18)</f>
        <v>0.35300000000000009</v>
      </c>
      <c r="D19" s="26">
        <f>SUM(D11:D18)</f>
        <v>3224.1855100000002</v>
      </c>
      <c r="E19" s="101" t="s">
        <v>47</v>
      </c>
      <c r="F19" s="102"/>
      <c r="G19" s="27">
        <f>SUM(G11:G18)</f>
        <v>0.35300000000000009</v>
      </c>
      <c r="H19" s="26">
        <f>SUM(H11:H18)</f>
        <v>1813.5021999999997</v>
      </c>
      <c r="I19" s="101" t="s">
        <v>47</v>
      </c>
      <c r="J19" s="102"/>
      <c r="K19" s="27">
        <f>SUM(K11:K18)</f>
        <v>0.35300000000000009</v>
      </c>
      <c r="L19" s="26">
        <f>SUM(L11:L18)</f>
        <v>842.81574000000001</v>
      </c>
    </row>
    <row r="20" spans="1:12" ht="5.0999999999999996" customHeight="1" x14ac:dyDescent="0.25">
      <c r="A20" s="96"/>
      <c r="B20" s="87"/>
      <c r="C20" s="87"/>
      <c r="D20" s="97"/>
      <c r="E20" s="96"/>
      <c r="F20" s="87"/>
      <c r="G20" s="87"/>
      <c r="H20" s="97"/>
      <c r="I20" s="96"/>
      <c r="J20" s="87"/>
      <c r="K20" s="87"/>
      <c r="L20" s="97"/>
    </row>
    <row r="21" spans="1:12" x14ac:dyDescent="0.25">
      <c r="A21" s="101" t="s">
        <v>46</v>
      </c>
      <c r="B21" s="102"/>
      <c r="C21" s="25"/>
      <c r="D21" s="26"/>
      <c r="E21" s="101" t="s">
        <v>46</v>
      </c>
      <c r="F21" s="102"/>
      <c r="G21" s="25"/>
      <c r="H21" s="26"/>
      <c r="I21" s="101" t="s">
        <v>46</v>
      </c>
      <c r="J21" s="102"/>
      <c r="K21" s="25"/>
      <c r="L21" s="26"/>
    </row>
    <row r="22" spans="1:12" x14ac:dyDescent="0.25">
      <c r="A22" s="31">
        <v>9</v>
      </c>
      <c r="B22" s="25" t="s">
        <v>45</v>
      </c>
      <c r="C22" s="41">
        <v>0.1111</v>
      </c>
      <c r="D22" s="26">
        <f t="shared" ref="D22:D28" si="3">$D$6*C22</f>
        <v>1014.7507370000001</v>
      </c>
      <c r="E22" s="31">
        <v>9</v>
      </c>
      <c r="F22" s="25" t="s">
        <v>45</v>
      </c>
      <c r="G22" s="41">
        <v>0.1111</v>
      </c>
      <c r="H22" s="26">
        <f t="shared" ref="H22:H28" si="4">$H$6*G22</f>
        <v>570.76513999999997</v>
      </c>
      <c r="I22" s="31">
        <v>9</v>
      </c>
      <c r="J22" s="25" t="s">
        <v>45</v>
      </c>
      <c r="K22" s="41">
        <v>0.1111</v>
      </c>
      <c r="L22" s="26">
        <f t="shared" ref="L22:L28" si="5">$L$6*K22</f>
        <v>265.26013799999998</v>
      </c>
    </row>
    <row r="23" spans="1:12" x14ac:dyDescent="0.25">
      <c r="A23" s="31">
        <v>10</v>
      </c>
      <c r="B23" s="25" t="s">
        <v>44</v>
      </c>
      <c r="C23" s="41">
        <v>1.3899999999999999E-2</v>
      </c>
      <c r="D23" s="26">
        <f t="shared" si="3"/>
        <v>126.95801299999999</v>
      </c>
      <c r="E23" s="31">
        <v>10</v>
      </c>
      <c r="F23" s="25" t="s">
        <v>44</v>
      </c>
      <c r="G23" s="41">
        <v>1.3899999999999999E-2</v>
      </c>
      <c r="H23" s="26">
        <f t="shared" si="4"/>
        <v>71.409859999999995</v>
      </c>
      <c r="I23" s="31">
        <v>10</v>
      </c>
      <c r="J23" s="25" t="s">
        <v>44</v>
      </c>
      <c r="K23" s="41">
        <v>1.3899999999999999E-2</v>
      </c>
      <c r="L23" s="26">
        <f t="shared" si="5"/>
        <v>33.187362</v>
      </c>
    </row>
    <row r="24" spans="1:12" x14ac:dyDescent="0.25">
      <c r="A24" s="31">
        <v>11</v>
      </c>
      <c r="B24" s="25" t="s">
        <v>43</v>
      </c>
      <c r="C24" s="41">
        <v>6.9999999999999999E-4</v>
      </c>
      <c r="D24" s="26">
        <f t="shared" si="3"/>
        <v>6.3935690000000003</v>
      </c>
      <c r="E24" s="31">
        <v>11</v>
      </c>
      <c r="F24" s="25" t="s">
        <v>43</v>
      </c>
      <c r="G24" s="41">
        <v>6.9999999999999999E-4</v>
      </c>
      <c r="H24" s="26">
        <f t="shared" si="4"/>
        <v>3.5961799999999995</v>
      </c>
      <c r="I24" s="31">
        <v>11</v>
      </c>
      <c r="J24" s="25" t="s">
        <v>43</v>
      </c>
      <c r="K24" s="41">
        <v>6.9999999999999999E-4</v>
      </c>
      <c r="L24" s="26">
        <f t="shared" si="5"/>
        <v>1.671306</v>
      </c>
    </row>
    <row r="25" spans="1:12" x14ac:dyDescent="0.25">
      <c r="A25" s="31">
        <v>12</v>
      </c>
      <c r="B25" s="25" t="s">
        <v>42</v>
      </c>
      <c r="C25" s="41">
        <v>2.8E-3</v>
      </c>
      <c r="D25" s="26">
        <f t="shared" si="3"/>
        <v>25.574276000000001</v>
      </c>
      <c r="E25" s="31">
        <v>12</v>
      </c>
      <c r="F25" s="25" t="s">
        <v>42</v>
      </c>
      <c r="G25" s="41">
        <v>2.8E-3</v>
      </c>
      <c r="H25" s="26">
        <f t="shared" si="4"/>
        <v>14.384719999999998</v>
      </c>
      <c r="I25" s="31">
        <v>12</v>
      </c>
      <c r="J25" s="25" t="s">
        <v>42</v>
      </c>
      <c r="K25" s="41">
        <v>2.8E-3</v>
      </c>
      <c r="L25" s="26">
        <f t="shared" si="5"/>
        <v>6.6852239999999998</v>
      </c>
    </row>
    <row r="26" spans="1:12" x14ac:dyDescent="0.25">
      <c r="A26" s="31">
        <v>13</v>
      </c>
      <c r="B26" s="25" t="s">
        <v>41</v>
      </c>
      <c r="C26" s="41">
        <v>3.3E-3</v>
      </c>
      <c r="D26" s="26">
        <f t="shared" si="3"/>
        <v>30.141110999999999</v>
      </c>
      <c r="E26" s="31">
        <v>13</v>
      </c>
      <c r="F26" s="25" t="s">
        <v>41</v>
      </c>
      <c r="G26" s="41">
        <v>3.3E-3</v>
      </c>
      <c r="H26" s="26">
        <f t="shared" si="4"/>
        <v>16.953419999999998</v>
      </c>
      <c r="I26" s="31">
        <v>13</v>
      </c>
      <c r="J26" s="25" t="s">
        <v>41</v>
      </c>
      <c r="K26" s="41">
        <v>3.3E-3</v>
      </c>
      <c r="L26" s="26">
        <f t="shared" si="5"/>
        <v>7.8790139999999997</v>
      </c>
    </row>
    <row r="27" spans="1:12" x14ac:dyDescent="0.25">
      <c r="A27" s="31">
        <v>14</v>
      </c>
      <c r="B27" s="25" t="s">
        <v>40</v>
      </c>
      <c r="C27" s="41">
        <v>1.9400000000000001E-2</v>
      </c>
      <c r="D27" s="26">
        <f t="shared" si="3"/>
        <v>177.193198</v>
      </c>
      <c r="E27" s="31">
        <v>14</v>
      </c>
      <c r="F27" s="25" t="s">
        <v>40</v>
      </c>
      <c r="G27" s="41">
        <v>1.9400000000000001E-2</v>
      </c>
      <c r="H27" s="26">
        <f t="shared" si="4"/>
        <v>99.665559999999999</v>
      </c>
      <c r="I27" s="31">
        <v>14</v>
      </c>
      <c r="J27" s="25" t="s">
        <v>40</v>
      </c>
      <c r="K27" s="41">
        <v>1.9400000000000001E-2</v>
      </c>
      <c r="L27" s="26">
        <f t="shared" si="5"/>
        <v>46.319051999999999</v>
      </c>
    </row>
    <row r="28" spans="1:12" x14ac:dyDescent="0.25">
      <c r="A28" s="31">
        <v>15</v>
      </c>
      <c r="B28" s="25" t="s">
        <v>39</v>
      </c>
      <c r="C28" s="41">
        <v>8.3299999999999999E-2</v>
      </c>
      <c r="D28" s="26">
        <f t="shared" si="3"/>
        <v>760.83471099999997</v>
      </c>
      <c r="E28" s="31">
        <v>15</v>
      </c>
      <c r="F28" s="25" t="s">
        <v>39</v>
      </c>
      <c r="G28" s="41">
        <v>8.3299999999999999E-2</v>
      </c>
      <c r="H28" s="26">
        <f t="shared" si="4"/>
        <v>427.94541999999996</v>
      </c>
      <c r="I28" s="31">
        <v>15</v>
      </c>
      <c r="J28" s="25" t="s">
        <v>39</v>
      </c>
      <c r="K28" s="41">
        <v>8.3299999999999999E-2</v>
      </c>
      <c r="L28" s="26">
        <f t="shared" si="5"/>
        <v>198.885414</v>
      </c>
    </row>
    <row r="29" spans="1:12" x14ac:dyDescent="0.25">
      <c r="A29" s="101" t="s">
        <v>38</v>
      </c>
      <c r="B29" s="102"/>
      <c r="C29" s="27">
        <f>SUM(C22:C28)</f>
        <v>0.23449999999999999</v>
      </c>
      <c r="D29" s="26">
        <f>SUM(D22:D28)</f>
        <v>2141.8456150000002</v>
      </c>
      <c r="E29" s="31"/>
      <c r="F29" s="25"/>
      <c r="G29" s="27">
        <f>SUM(G22:G28)</f>
        <v>0.23449999999999999</v>
      </c>
      <c r="H29" s="26">
        <f>SUM(H22:H28)</f>
        <v>1204.7203</v>
      </c>
      <c r="I29" s="101" t="s">
        <v>38</v>
      </c>
      <c r="J29" s="102"/>
      <c r="K29" s="27">
        <f>SUM(K22:K28)</f>
        <v>0.23449999999999999</v>
      </c>
      <c r="L29" s="26">
        <f>SUM(L22:L28)</f>
        <v>559.88751000000002</v>
      </c>
    </row>
    <row r="30" spans="1:12" ht="5.0999999999999996" customHeight="1" x14ac:dyDescent="0.25">
      <c r="A30" s="96"/>
      <c r="B30" s="87"/>
      <c r="C30" s="87"/>
      <c r="D30" s="97"/>
      <c r="E30" s="96"/>
      <c r="F30" s="87"/>
      <c r="G30" s="87"/>
      <c r="H30" s="97"/>
      <c r="I30" s="96"/>
      <c r="J30" s="87"/>
      <c r="K30" s="87"/>
      <c r="L30" s="97"/>
    </row>
    <row r="31" spans="1:12" x14ac:dyDescent="0.25">
      <c r="A31" s="101" t="s">
        <v>37</v>
      </c>
      <c r="B31" s="102"/>
      <c r="C31" s="25"/>
      <c r="D31" s="26"/>
      <c r="E31" s="101" t="s">
        <v>37</v>
      </c>
      <c r="F31" s="102"/>
      <c r="G31" s="25"/>
      <c r="H31" s="26"/>
      <c r="I31" s="101" t="s">
        <v>37</v>
      </c>
      <c r="J31" s="102"/>
      <c r="K31" s="25"/>
      <c r="L31" s="26"/>
    </row>
    <row r="32" spans="1:12" x14ac:dyDescent="0.25">
      <c r="A32" s="31">
        <v>16</v>
      </c>
      <c r="B32" s="25" t="s">
        <v>36</v>
      </c>
      <c r="C32" s="27">
        <v>2.0799999999999999E-2</v>
      </c>
      <c r="D32" s="26">
        <f>$D$6*C32</f>
        <v>189.98033599999999</v>
      </c>
      <c r="E32" s="31">
        <v>16</v>
      </c>
      <c r="F32" s="25" t="s">
        <v>36</v>
      </c>
      <c r="G32" s="27">
        <v>2.0799999999999999E-2</v>
      </c>
      <c r="H32" s="26">
        <f>$H$6*G32</f>
        <v>106.85791999999999</v>
      </c>
      <c r="I32" s="31">
        <v>16</v>
      </c>
      <c r="J32" s="25" t="s">
        <v>36</v>
      </c>
      <c r="K32" s="27">
        <v>2.0799999999999999E-2</v>
      </c>
      <c r="L32" s="26">
        <f>$L$6*K32</f>
        <v>49.661663999999995</v>
      </c>
    </row>
    <row r="33" spans="1:12" x14ac:dyDescent="0.25">
      <c r="A33" s="31">
        <v>17</v>
      </c>
      <c r="B33" s="25" t="s">
        <v>35</v>
      </c>
      <c r="C33" s="27">
        <v>1.6999999999999999E-3</v>
      </c>
      <c r="D33" s="26">
        <f>$D$6*C33</f>
        <v>15.527239</v>
      </c>
      <c r="E33" s="31">
        <v>17</v>
      </c>
      <c r="F33" s="25" t="s">
        <v>35</v>
      </c>
      <c r="G33" s="27">
        <v>1.6999999999999999E-3</v>
      </c>
      <c r="H33" s="26">
        <f>$H$6*G33</f>
        <v>8.7335799999999981</v>
      </c>
      <c r="I33" s="31">
        <v>17</v>
      </c>
      <c r="J33" s="25" t="s">
        <v>35</v>
      </c>
      <c r="K33" s="27">
        <v>1.6999999999999999E-3</v>
      </c>
      <c r="L33" s="26">
        <f>$L$6*K33</f>
        <v>4.0588859999999993</v>
      </c>
    </row>
    <row r="34" spans="1:12" x14ac:dyDescent="0.25">
      <c r="A34" s="31">
        <v>18</v>
      </c>
      <c r="B34" s="25" t="s">
        <v>34</v>
      </c>
      <c r="C34" s="27">
        <v>0.04</v>
      </c>
      <c r="D34" s="26">
        <f>$D$6*C34</f>
        <v>365.34680000000003</v>
      </c>
      <c r="E34" s="31">
        <v>18</v>
      </c>
      <c r="F34" s="25" t="s">
        <v>34</v>
      </c>
      <c r="G34" s="27">
        <v>0.04</v>
      </c>
      <c r="H34" s="26">
        <f>$H$6*G34</f>
        <v>205.49599999999998</v>
      </c>
      <c r="I34" s="31">
        <v>18</v>
      </c>
      <c r="J34" s="25" t="s">
        <v>34</v>
      </c>
      <c r="K34" s="27">
        <v>0.04</v>
      </c>
      <c r="L34" s="26">
        <f>$L$6*K34</f>
        <v>95.503199999999993</v>
      </c>
    </row>
    <row r="35" spans="1:12" x14ac:dyDescent="0.25">
      <c r="A35" s="101" t="s">
        <v>33</v>
      </c>
      <c r="B35" s="102"/>
      <c r="C35" s="27">
        <f>SUM(C32:C34)</f>
        <v>6.25E-2</v>
      </c>
      <c r="D35" s="26">
        <f>SUM(D32:D34)</f>
        <v>570.854375</v>
      </c>
      <c r="E35" s="101" t="s">
        <v>33</v>
      </c>
      <c r="F35" s="102"/>
      <c r="G35" s="27">
        <f>SUM(G32:G34)</f>
        <v>6.25E-2</v>
      </c>
      <c r="H35" s="26">
        <f>SUM(H32:H34)</f>
        <v>321.08749999999998</v>
      </c>
      <c r="I35" s="101" t="s">
        <v>33</v>
      </c>
      <c r="J35" s="102"/>
      <c r="K35" s="27">
        <f>SUM(K32:K34)</f>
        <v>6.25E-2</v>
      </c>
      <c r="L35" s="26">
        <f>SUM(L32:L34)</f>
        <v>149.22375</v>
      </c>
    </row>
    <row r="36" spans="1:12" ht="5.0999999999999996" customHeight="1" x14ac:dyDescent="0.25">
      <c r="A36" s="96"/>
      <c r="B36" s="87"/>
      <c r="C36" s="87"/>
      <c r="D36" s="97"/>
      <c r="E36" s="96"/>
      <c r="F36" s="87"/>
      <c r="G36" s="87"/>
      <c r="H36" s="97"/>
      <c r="I36" s="96"/>
      <c r="J36" s="87"/>
      <c r="K36" s="87"/>
      <c r="L36" s="97"/>
    </row>
    <row r="37" spans="1:12" x14ac:dyDescent="0.25">
      <c r="A37" s="101" t="s">
        <v>32</v>
      </c>
      <c r="B37" s="102"/>
      <c r="C37" s="25"/>
      <c r="D37" s="26"/>
      <c r="E37" s="101" t="s">
        <v>32</v>
      </c>
      <c r="F37" s="102"/>
      <c r="G37" s="25"/>
      <c r="H37" s="26"/>
      <c r="I37" s="101" t="s">
        <v>32</v>
      </c>
      <c r="J37" s="102"/>
      <c r="K37" s="25"/>
      <c r="L37" s="26"/>
    </row>
    <row r="38" spans="1:12" ht="19.5" customHeight="1" x14ac:dyDescent="0.25">
      <c r="A38" s="31">
        <v>19</v>
      </c>
      <c r="B38" s="40" t="s">
        <v>31</v>
      </c>
      <c r="C38" s="27">
        <v>8.4000000000000005E-2</v>
      </c>
      <c r="D38" s="26">
        <f>$D$6*C38</f>
        <v>767.22828000000004</v>
      </c>
      <c r="E38" s="31">
        <v>19</v>
      </c>
      <c r="F38" s="40" t="s">
        <v>31</v>
      </c>
      <c r="G38" s="27">
        <v>8.4000000000000005E-2</v>
      </c>
      <c r="H38" s="26">
        <f>$H$6*G38</f>
        <v>431.54160000000002</v>
      </c>
      <c r="I38" s="31">
        <v>19</v>
      </c>
      <c r="J38" s="40" t="s">
        <v>31</v>
      </c>
      <c r="K38" s="27">
        <v>8.4000000000000005E-2</v>
      </c>
      <c r="L38" s="26">
        <f>$L$6*K38</f>
        <v>200.55672000000001</v>
      </c>
    </row>
    <row r="39" spans="1:12" x14ac:dyDescent="0.25">
      <c r="A39" s="101" t="s">
        <v>30</v>
      </c>
      <c r="B39" s="102"/>
      <c r="C39" s="27">
        <f>SUM(C38:C38)</f>
        <v>8.4000000000000005E-2</v>
      </c>
      <c r="D39" s="26">
        <f>SUM(D38:D38)</f>
        <v>767.22828000000004</v>
      </c>
      <c r="E39" s="101" t="s">
        <v>30</v>
      </c>
      <c r="F39" s="102"/>
      <c r="G39" s="27">
        <f>SUM(G38:G38)</f>
        <v>8.4000000000000005E-2</v>
      </c>
      <c r="H39" s="26">
        <f>SUM(H38:H38)</f>
        <v>431.54160000000002</v>
      </c>
      <c r="I39" s="101" t="s">
        <v>30</v>
      </c>
      <c r="J39" s="102"/>
      <c r="K39" s="27">
        <f>SUM(K38:K38)</f>
        <v>8.4000000000000005E-2</v>
      </c>
      <c r="L39" s="26">
        <f>SUM(L38:L38)</f>
        <v>200.55672000000001</v>
      </c>
    </row>
    <row r="40" spans="1:12" ht="5.0999999999999996" customHeight="1" x14ac:dyDescent="0.25">
      <c r="A40" s="96"/>
      <c r="B40" s="87"/>
      <c r="C40" s="87"/>
      <c r="D40" s="97"/>
      <c r="E40" s="96"/>
      <c r="F40" s="87"/>
      <c r="G40" s="87"/>
      <c r="H40" s="97"/>
      <c r="I40" s="96"/>
      <c r="J40" s="87"/>
      <c r="K40" s="87"/>
      <c r="L40" s="97"/>
    </row>
    <row r="41" spans="1:12" x14ac:dyDescent="0.25">
      <c r="A41" s="101" t="s">
        <v>29</v>
      </c>
      <c r="B41" s="102"/>
      <c r="C41" s="25"/>
      <c r="D41" s="26"/>
      <c r="E41" s="101" t="s">
        <v>29</v>
      </c>
      <c r="F41" s="102"/>
      <c r="G41" s="25"/>
      <c r="H41" s="26"/>
      <c r="I41" s="101" t="s">
        <v>29</v>
      </c>
      <c r="J41" s="102"/>
      <c r="K41" s="25"/>
      <c r="L41" s="26"/>
    </row>
    <row r="42" spans="1:12" ht="25.5" x14ac:dyDescent="0.25">
      <c r="A42" s="39">
        <v>20</v>
      </c>
      <c r="B42" s="38" t="s">
        <v>28</v>
      </c>
      <c r="C42" s="37">
        <v>1.6999999999999999E-3</v>
      </c>
      <c r="D42" s="33">
        <f>$D$6*C42</f>
        <v>15.527239</v>
      </c>
      <c r="E42" s="39">
        <v>20</v>
      </c>
      <c r="F42" s="38" t="s">
        <v>28</v>
      </c>
      <c r="G42" s="37">
        <v>1.6999999999999999E-3</v>
      </c>
      <c r="H42" s="33">
        <f>$H$6*G42</f>
        <v>8.7335799999999981</v>
      </c>
      <c r="I42" s="39">
        <v>20</v>
      </c>
      <c r="J42" s="38" t="s">
        <v>28</v>
      </c>
      <c r="K42" s="37">
        <v>1.6999999999999999E-3</v>
      </c>
      <c r="L42" s="33">
        <f>$L$6*K42</f>
        <v>4.0588859999999993</v>
      </c>
    </row>
    <row r="43" spans="1:12" x14ac:dyDescent="0.25">
      <c r="A43" s="101" t="s">
        <v>27</v>
      </c>
      <c r="B43" s="102"/>
      <c r="C43" s="27">
        <f>SUM(C42:C42)</f>
        <v>1.6999999999999999E-3</v>
      </c>
      <c r="D43" s="26">
        <f>SUM(D42:D42)</f>
        <v>15.527239</v>
      </c>
      <c r="E43" s="101" t="s">
        <v>27</v>
      </c>
      <c r="F43" s="102"/>
      <c r="G43" s="27">
        <f>SUM(G42:G42)</f>
        <v>1.6999999999999999E-3</v>
      </c>
      <c r="H43" s="26">
        <f>SUM(H42:H42)</f>
        <v>8.7335799999999981</v>
      </c>
      <c r="I43" s="101" t="s">
        <v>27</v>
      </c>
      <c r="J43" s="102"/>
      <c r="K43" s="27">
        <f>SUM(K42:K42)</f>
        <v>1.6999999999999999E-3</v>
      </c>
      <c r="L43" s="26">
        <f>SUM(L42:L42)</f>
        <v>4.0588859999999993</v>
      </c>
    </row>
    <row r="44" spans="1:12" ht="5.0999999999999996" customHeight="1" x14ac:dyDescent="0.25">
      <c r="A44" s="96"/>
      <c r="B44" s="87"/>
      <c r="C44" s="87"/>
      <c r="D44" s="97"/>
      <c r="E44" s="96"/>
      <c r="F44" s="87"/>
      <c r="G44" s="87"/>
      <c r="H44" s="97"/>
      <c r="I44" s="96"/>
      <c r="J44" s="87"/>
      <c r="K44" s="87"/>
      <c r="L44" s="97"/>
    </row>
    <row r="45" spans="1:12" ht="15.75" thickBot="1" x14ac:dyDescent="0.3">
      <c r="A45" s="85" t="s">
        <v>26</v>
      </c>
      <c r="B45" s="86"/>
      <c r="C45" s="35">
        <f>C19+C29+C35+C39+C43</f>
        <v>0.73570000000000013</v>
      </c>
      <c r="D45" s="22">
        <f>D19+D29+D35+D39+D43</f>
        <v>6719.6410190000006</v>
      </c>
      <c r="E45" s="109" t="s">
        <v>26</v>
      </c>
      <c r="F45" s="110"/>
      <c r="G45" s="36">
        <f>G19+G29+G35+G39+G43</f>
        <v>0.73570000000000013</v>
      </c>
      <c r="H45" s="29">
        <f>H19+H29+H35+H39+H43</f>
        <v>3779.58518</v>
      </c>
      <c r="I45" s="85" t="s">
        <v>26</v>
      </c>
      <c r="J45" s="86"/>
      <c r="K45" s="35">
        <f>K19+K29+K35+K39+K43</f>
        <v>0.73570000000000013</v>
      </c>
      <c r="L45" s="22">
        <f>L19+L29+L35+L39+L43</f>
        <v>1756.5426060000002</v>
      </c>
    </row>
    <row r="46" spans="1:12" ht="5.0999999999999996" customHeight="1" thickBot="1" x14ac:dyDescent="0.3">
      <c r="A46" s="87"/>
      <c r="B46" s="87"/>
      <c r="C46" s="87"/>
      <c r="D46" s="87"/>
      <c r="E46" s="87"/>
      <c r="F46" s="87"/>
      <c r="G46" s="87"/>
      <c r="H46" s="87"/>
      <c r="I46" s="87"/>
      <c r="J46" s="87"/>
      <c r="K46" s="87"/>
      <c r="L46" s="87"/>
    </row>
    <row r="47" spans="1:12" ht="15.75" thickBot="1" x14ac:dyDescent="0.3">
      <c r="A47" s="103" t="s">
        <v>25</v>
      </c>
      <c r="B47" s="104"/>
      <c r="C47" s="51"/>
      <c r="D47" s="48">
        <f>D45+D6</f>
        <v>15853.311019000001</v>
      </c>
      <c r="E47" s="103" t="s">
        <v>25</v>
      </c>
      <c r="F47" s="104"/>
      <c r="G47" s="51"/>
      <c r="H47" s="48">
        <f>H45+H6</f>
        <v>8916.9851799999997</v>
      </c>
      <c r="I47" s="103" t="s">
        <v>25</v>
      </c>
      <c r="J47" s="104"/>
      <c r="K47" s="51"/>
      <c r="L47" s="48">
        <f>L45+L6</f>
        <v>4144.1226059999999</v>
      </c>
    </row>
    <row r="48" spans="1:12" ht="5.0999999999999996" customHeight="1" thickBot="1" x14ac:dyDescent="0.3">
      <c r="A48" s="9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98"/>
    </row>
    <row r="49" spans="1:12" x14ac:dyDescent="0.25">
      <c r="A49" s="88" t="s">
        <v>24</v>
      </c>
      <c r="B49" s="89"/>
      <c r="C49" s="89"/>
      <c r="D49" s="50" t="s">
        <v>14</v>
      </c>
      <c r="E49" s="88" t="s">
        <v>24</v>
      </c>
      <c r="F49" s="89"/>
      <c r="G49" s="89"/>
      <c r="H49" s="50" t="s">
        <v>14</v>
      </c>
      <c r="I49" s="88" t="s">
        <v>24</v>
      </c>
      <c r="J49" s="89"/>
      <c r="K49" s="89"/>
      <c r="L49" s="50" t="s">
        <v>14</v>
      </c>
    </row>
    <row r="50" spans="1:12" ht="14.65" customHeight="1" x14ac:dyDescent="0.25">
      <c r="A50" s="99" t="s">
        <v>77</v>
      </c>
      <c r="B50" s="100"/>
      <c r="C50" s="59"/>
      <c r="D50" s="57"/>
      <c r="E50" s="111" t="s">
        <v>79</v>
      </c>
      <c r="F50" s="112"/>
      <c r="G50" s="34"/>
      <c r="H50" s="57"/>
      <c r="I50" s="99" t="s">
        <v>77</v>
      </c>
      <c r="J50" s="100"/>
      <c r="K50" s="34"/>
      <c r="L50" s="57">
        <f>4.7*2*22</f>
        <v>206.8</v>
      </c>
    </row>
    <row r="51" spans="1:12" x14ac:dyDescent="0.25">
      <c r="A51" s="99" t="s">
        <v>76</v>
      </c>
      <c r="B51" s="100"/>
      <c r="C51" s="59"/>
      <c r="D51" s="57"/>
      <c r="E51" s="111" t="s">
        <v>76</v>
      </c>
      <c r="F51" s="112"/>
      <c r="G51" s="34"/>
      <c r="H51" s="57"/>
      <c r="I51" s="99" t="s">
        <v>76</v>
      </c>
      <c r="J51" s="100"/>
      <c r="K51" s="34"/>
      <c r="L51" s="57">
        <f>L4*6%</f>
        <v>143.25479999999999</v>
      </c>
    </row>
    <row r="52" spans="1:12" x14ac:dyDescent="0.25">
      <c r="A52" s="83" t="s">
        <v>80</v>
      </c>
      <c r="B52" s="84"/>
      <c r="C52" s="60"/>
      <c r="D52" s="58">
        <v>20.149999999999999</v>
      </c>
      <c r="E52" s="83" t="s">
        <v>80</v>
      </c>
      <c r="F52" s="84"/>
      <c r="G52" s="25"/>
      <c r="H52" s="58">
        <v>20.149999999999999</v>
      </c>
      <c r="I52" s="83" t="s">
        <v>80</v>
      </c>
      <c r="J52" s="84"/>
      <c r="K52" s="25"/>
      <c r="L52" s="58">
        <v>20.149999999999999</v>
      </c>
    </row>
    <row r="53" spans="1:12" x14ac:dyDescent="0.25">
      <c r="A53" s="99" t="s">
        <v>78</v>
      </c>
      <c r="B53" s="100"/>
      <c r="C53" s="59"/>
      <c r="D53" s="57">
        <f>(23.5*22)-51.7</f>
        <v>465.3</v>
      </c>
      <c r="E53" s="111" t="s">
        <v>78</v>
      </c>
      <c r="F53" s="112"/>
      <c r="G53" s="34"/>
      <c r="H53" s="57">
        <f>(23.5*22)-51.7</f>
        <v>465.3</v>
      </c>
      <c r="I53" s="99" t="s">
        <v>78</v>
      </c>
      <c r="J53" s="100"/>
      <c r="K53" s="34"/>
      <c r="L53" s="57">
        <f>(23.5*22)-51.7</f>
        <v>465.3</v>
      </c>
    </row>
    <row r="54" spans="1:12" x14ac:dyDescent="0.25">
      <c r="A54" s="83" t="s">
        <v>23</v>
      </c>
      <c r="B54" s="84"/>
      <c r="C54" s="60"/>
      <c r="D54" s="58">
        <v>250</v>
      </c>
      <c r="E54" s="113" t="s">
        <v>23</v>
      </c>
      <c r="F54" s="114"/>
      <c r="G54" s="25"/>
      <c r="H54" s="58">
        <v>250</v>
      </c>
      <c r="I54" s="83" t="s">
        <v>23</v>
      </c>
      <c r="J54" s="84"/>
      <c r="K54" s="25"/>
      <c r="L54" s="58">
        <v>250</v>
      </c>
    </row>
    <row r="55" spans="1:12" x14ac:dyDescent="0.25">
      <c r="A55" s="83" t="s">
        <v>22</v>
      </c>
      <c r="B55" s="84"/>
      <c r="C55" s="60"/>
      <c r="D55" s="58">
        <v>35</v>
      </c>
      <c r="E55" s="113" t="s">
        <v>22</v>
      </c>
      <c r="F55" s="114"/>
      <c r="G55" s="25"/>
      <c r="H55" s="58">
        <v>35</v>
      </c>
      <c r="I55" s="83" t="s">
        <v>22</v>
      </c>
      <c r="J55" s="84"/>
      <c r="K55" s="25"/>
      <c r="L55" s="58">
        <v>35</v>
      </c>
    </row>
    <row r="56" spans="1:12" ht="15.75" thickBot="1" x14ac:dyDescent="0.3">
      <c r="A56" s="85" t="s">
        <v>21</v>
      </c>
      <c r="B56" s="86"/>
      <c r="C56" s="86"/>
      <c r="D56" s="32">
        <f>SUM(D50:D55)</f>
        <v>770.45</v>
      </c>
      <c r="E56" s="85" t="s">
        <v>21</v>
      </c>
      <c r="F56" s="86"/>
      <c r="G56" s="86"/>
      <c r="H56" s="32">
        <f>SUM(H50:H55)</f>
        <v>770.45</v>
      </c>
      <c r="I56" s="85" t="s">
        <v>21</v>
      </c>
      <c r="J56" s="86"/>
      <c r="K56" s="86"/>
      <c r="L56" s="32">
        <f>SUM(L50,L52,L53,L54,L55)-L51</f>
        <v>833.99520000000007</v>
      </c>
    </row>
    <row r="57" spans="1:12" ht="5.0999999999999996" customHeight="1" thickBot="1" x14ac:dyDescent="0.3">
      <c r="A57" s="87"/>
      <c r="B57" s="87"/>
      <c r="C57" s="87"/>
      <c r="D57" s="87"/>
      <c r="E57" s="87"/>
      <c r="F57" s="87"/>
      <c r="G57" s="87"/>
      <c r="H57" s="87"/>
      <c r="I57" s="87"/>
      <c r="J57" s="87"/>
      <c r="K57" s="87"/>
      <c r="L57" s="87"/>
    </row>
    <row r="58" spans="1:12" x14ac:dyDescent="0.25">
      <c r="A58" s="88" t="s">
        <v>20</v>
      </c>
      <c r="B58" s="89"/>
      <c r="C58" s="89"/>
      <c r="D58" s="50" t="s">
        <v>14</v>
      </c>
      <c r="E58" s="88" t="s">
        <v>20</v>
      </c>
      <c r="F58" s="89"/>
      <c r="G58" s="89"/>
      <c r="H58" s="50" t="s">
        <v>14</v>
      </c>
      <c r="I58" s="88" t="s">
        <v>20</v>
      </c>
      <c r="J58" s="89"/>
      <c r="K58" s="89"/>
      <c r="L58" s="50" t="s">
        <v>14</v>
      </c>
    </row>
    <row r="59" spans="1:12" x14ac:dyDescent="0.25">
      <c r="A59" s="83" t="s">
        <v>19</v>
      </c>
      <c r="B59" s="84"/>
      <c r="C59" s="56">
        <v>6.6579999999999999E-3</v>
      </c>
      <c r="D59" s="26">
        <f>C59*($D$6+$D$45+$D$56)</f>
        <v>110.68100086450201</v>
      </c>
      <c r="E59" s="31"/>
      <c r="F59" s="25" t="s">
        <v>19</v>
      </c>
      <c r="G59" s="55">
        <v>6.659E-3</v>
      </c>
      <c r="H59" s="26">
        <f>G59*($H$6+$H$45+$H$56)</f>
        <v>64.508630863619999</v>
      </c>
      <c r="I59" s="83" t="s">
        <v>19</v>
      </c>
      <c r="J59" s="84"/>
      <c r="K59" s="55">
        <v>6.659E-3</v>
      </c>
      <c r="L59" s="26">
        <f>K59*($L$6+$L$45+$L$56)</f>
        <v>33.149286470154003</v>
      </c>
    </row>
    <row r="60" spans="1:12" x14ac:dyDescent="0.25">
      <c r="A60" s="83" t="s">
        <v>18</v>
      </c>
      <c r="B60" s="84"/>
      <c r="C60" s="56">
        <v>6.659E-3</v>
      </c>
      <c r="D60" s="26">
        <f>C60*($D$6+$D$45+$D$56)</f>
        <v>110.69762462552102</v>
      </c>
      <c r="E60" s="31"/>
      <c r="F60" s="25" t="s">
        <v>18</v>
      </c>
      <c r="G60" s="55">
        <v>6.6490000000000004E-3</v>
      </c>
      <c r="H60" s="26">
        <f>G60*($H$6+$H$45+$H$56)</f>
        <v>64.411756511820002</v>
      </c>
      <c r="I60" s="83" t="s">
        <v>18</v>
      </c>
      <c r="J60" s="84"/>
      <c r="K60" s="55">
        <v>6.6490000000000004E-3</v>
      </c>
      <c r="L60" s="26">
        <f>K60*($L$6+$L$45+$L$56)</f>
        <v>33.099505292094001</v>
      </c>
    </row>
    <row r="61" spans="1:12" ht="15.75" thickBot="1" x14ac:dyDescent="0.3">
      <c r="A61" s="85" t="s">
        <v>17</v>
      </c>
      <c r="B61" s="86"/>
      <c r="C61" s="28">
        <f>SUM(C59:C60)</f>
        <v>1.3316999999999999E-2</v>
      </c>
      <c r="D61" s="22">
        <f>SUM(D59:D60)</f>
        <v>221.37862549002301</v>
      </c>
      <c r="E61" s="109" t="s">
        <v>17</v>
      </c>
      <c r="F61" s="110"/>
      <c r="G61" s="30">
        <f>SUM(G59:G60)</f>
        <v>1.3308E-2</v>
      </c>
      <c r="H61" s="29">
        <f>SUM(H59:H60)</f>
        <v>128.92038737543999</v>
      </c>
      <c r="I61" s="85" t="s">
        <v>17</v>
      </c>
      <c r="J61" s="86"/>
      <c r="K61" s="28">
        <f>SUM(K59:K60)</f>
        <v>1.3308E-2</v>
      </c>
      <c r="L61" s="22">
        <f>SUM(L59:L60)</f>
        <v>66.248791762248004</v>
      </c>
    </row>
    <row r="62" spans="1:12" ht="5.0999999999999996" customHeight="1" thickBot="1" x14ac:dyDescent="0.3">
      <c r="A62" s="93"/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</row>
    <row r="63" spans="1:12" ht="15.75" thickBot="1" x14ac:dyDescent="0.3">
      <c r="A63" s="94" t="s">
        <v>16</v>
      </c>
      <c r="B63" s="95"/>
      <c r="C63" s="95"/>
      <c r="D63" s="48">
        <f>D6+D45+D56+D61</f>
        <v>16845.139644490024</v>
      </c>
      <c r="E63" s="94" t="s">
        <v>16</v>
      </c>
      <c r="F63" s="95"/>
      <c r="G63" s="95"/>
      <c r="H63" s="48">
        <f>H6+H45+H56+H61</f>
        <v>9816.3555673754399</v>
      </c>
      <c r="I63" s="94" t="s">
        <v>16</v>
      </c>
      <c r="J63" s="95"/>
      <c r="K63" s="95"/>
      <c r="L63" s="48">
        <f>L6+L45+L56+L61</f>
        <v>5044.3665977622486</v>
      </c>
    </row>
    <row r="64" spans="1:12" ht="5.0999999999999996" customHeight="1" thickBot="1" x14ac:dyDescent="0.3">
      <c r="A64" s="98"/>
      <c r="B64" s="98"/>
      <c r="C64" s="98"/>
      <c r="D64" s="98"/>
      <c r="E64" s="98"/>
      <c r="F64" s="98"/>
      <c r="G64" s="98"/>
      <c r="H64" s="98"/>
      <c r="I64" s="98"/>
      <c r="J64" s="98"/>
      <c r="K64" s="98"/>
      <c r="L64" s="98"/>
    </row>
    <row r="65" spans="1:12" x14ac:dyDescent="0.25">
      <c r="A65" s="88" t="s">
        <v>15</v>
      </c>
      <c r="B65" s="89"/>
      <c r="C65" s="49"/>
      <c r="D65" s="50" t="s">
        <v>14</v>
      </c>
      <c r="E65" s="88" t="s">
        <v>15</v>
      </c>
      <c r="F65" s="89"/>
      <c r="G65" s="49"/>
      <c r="H65" s="50" t="s">
        <v>14</v>
      </c>
      <c r="I65" s="88" t="s">
        <v>15</v>
      </c>
      <c r="J65" s="89"/>
      <c r="K65" s="49"/>
      <c r="L65" s="50" t="s">
        <v>14</v>
      </c>
    </row>
    <row r="66" spans="1:12" x14ac:dyDescent="0.25">
      <c r="A66" s="83" t="s">
        <v>13</v>
      </c>
      <c r="B66" s="84"/>
      <c r="C66" s="27">
        <v>6.4999999999999997E-3</v>
      </c>
      <c r="D66" s="26">
        <f>$D$63/(1-$C$66*1-$C$67*1-$C$68)*C66</f>
        <v>119.86142056834717</v>
      </c>
      <c r="E66" s="83" t="s">
        <v>13</v>
      </c>
      <c r="F66" s="84"/>
      <c r="G66" s="27">
        <v>6.4999999999999997E-3</v>
      </c>
      <c r="H66" s="26">
        <f>$H$63/(1-$C$66*1-$C$67*1-$C$68)*G66</f>
        <v>69.848178640328797</v>
      </c>
      <c r="I66" s="83" t="s">
        <v>13</v>
      </c>
      <c r="J66" s="84"/>
      <c r="K66" s="27">
        <v>6.4999999999999997E-3</v>
      </c>
      <c r="L66" s="26">
        <f>$L$63/(1-$C$66*1-$C$67*1-$C$68)*K66</f>
        <v>35.893139447678834</v>
      </c>
    </row>
    <row r="67" spans="1:12" x14ac:dyDescent="0.25">
      <c r="A67" s="83" t="s">
        <v>12</v>
      </c>
      <c r="B67" s="84"/>
      <c r="C67" s="27">
        <v>0.03</v>
      </c>
      <c r="D67" s="26">
        <f>$D$63/(1-$C$66*1-$C$67*1-$C$68)*C67</f>
        <v>553.2065564692947</v>
      </c>
      <c r="E67" s="83" t="s">
        <v>12</v>
      </c>
      <c r="F67" s="84"/>
      <c r="G67" s="27">
        <v>0.03</v>
      </c>
      <c r="H67" s="26">
        <f>$H$63/(1-$C$66*1-$C$67*1-$C$68)*G67</f>
        <v>322.37620910920981</v>
      </c>
      <c r="I67" s="83" t="s">
        <v>12</v>
      </c>
      <c r="J67" s="84"/>
      <c r="K67" s="27">
        <v>0.03</v>
      </c>
      <c r="L67" s="26">
        <f>$L$63/(1-$C$66*1-$C$67*1-$C$68)*K67</f>
        <v>165.66064360467155</v>
      </c>
    </row>
    <row r="68" spans="1:12" x14ac:dyDescent="0.25">
      <c r="A68" s="83" t="s">
        <v>11</v>
      </c>
      <c r="B68" s="84"/>
      <c r="C68" s="27">
        <v>0.05</v>
      </c>
      <c r="D68" s="26">
        <f>$D$63/(1-$C$66*1-$C$67*1-$C$68)*C68</f>
        <v>922.01092744882453</v>
      </c>
      <c r="E68" s="83" t="s">
        <v>11</v>
      </c>
      <c r="F68" s="84"/>
      <c r="G68" s="27">
        <v>0.05</v>
      </c>
      <c r="H68" s="26">
        <f>$H$63/(1-$C$66*1-$C$67*1-$C$68)*G68</f>
        <v>537.29368184868315</v>
      </c>
      <c r="I68" s="83" t="s">
        <v>11</v>
      </c>
      <c r="J68" s="84"/>
      <c r="K68" s="27">
        <v>0.05</v>
      </c>
      <c r="L68" s="26">
        <f>$L$63/(1-$C$66*1-$C$67*1-$C$68)*K68</f>
        <v>276.10107267445261</v>
      </c>
    </row>
    <row r="69" spans="1:12" x14ac:dyDescent="0.25">
      <c r="A69" s="83" t="s">
        <v>10</v>
      </c>
      <c r="B69" s="84"/>
      <c r="C69" s="25"/>
      <c r="D69" s="24"/>
      <c r="E69" s="83" t="s">
        <v>10</v>
      </c>
      <c r="F69" s="84"/>
      <c r="G69" s="25"/>
      <c r="H69" s="24"/>
      <c r="I69" s="83" t="s">
        <v>10</v>
      </c>
      <c r="J69" s="84"/>
      <c r="K69" s="25"/>
      <c r="L69" s="24"/>
    </row>
    <row r="70" spans="1:12" ht="15.75" thickBot="1" x14ac:dyDescent="0.3">
      <c r="A70" s="85" t="s">
        <v>9</v>
      </c>
      <c r="B70" s="86"/>
      <c r="C70" s="23">
        <f>SUM(C66:C69)</f>
        <v>8.6499999999999994E-2</v>
      </c>
      <c r="D70" s="22">
        <f>SUM(D66:D69)</f>
        <v>1595.0789044864664</v>
      </c>
      <c r="E70" s="85" t="s">
        <v>9</v>
      </c>
      <c r="F70" s="86"/>
      <c r="G70" s="23">
        <f>SUM(G66:G69)</f>
        <v>8.6499999999999994E-2</v>
      </c>
      <c r="H70" s="22">
        <f>SUM(H66:H69)</f>
        <v>929.5180695982217</v>
      </c>
      <c r="I70" s="85" t="s">
        <v>9</v>
      </c>
      <c r="J70" s="86"/>
      <c r="K70" s="23">
        <f>SUM(K66:K69)</f>
        <v>8.6499999999999994E-2</v>
      </c>
      <c r="L70" s="22">
        <f>SUM(L66:L69)</f>
        <v>477.65485572680302</v>
      </c>
    </row>
    <row r="71" spans="1:12" ht="5.0999999999999996" customHeight="1" thickBot="1" x14ac:dyDescent="0.3">
      <c r="A71" s="87"/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</row>
    <row r="72" spans="1:12" x14ac:dyDescent="0.25">
      <c r="A72" s="88" t="s">
        <v>8</v>
      </c>
      <c r="B72" s="89"/>
      <c r="C72" s="89"/>
      <c r="D72" s="47">
        <f>D63+D70</f>
        <v>18440.218548976489</v>
      </c>
      <c r="E72" s="88" t="s">
        <v>8</v>
      </c>
      <c r="F72" s="89"/>
      <c r="G72" s="89"/>
      <c r="H72" s="47">
        <f>H63+H70</f>
        <v>10745.873636973662</v>
      </c>
      <c r="I72" s="88" t="s">
        <v>8</v>
      </c>
      <c r="J72" s="89"/>
      <c r="K72" s="89"/>
      <c r="L72" s="47">
        <f>L63+L70</f>
        <v>5522.021453489052</v>
      </c>
    </row>
    <row r="73" spans="1:12" ht="15.75" thickBot="1" x14ac:dyDescent="0.3">
      <c r="A73" s="90" t="s">
        <v>65</v>
      </c>
      <c r="B73" s="91"/>
      <c r="C73" s="91"/>
      <c r="D73" s="53">
        <f>D72</f>
        <v>18440.218548976489</v>
      </c>
      <c r="E73" s="90" t="s">
        <v>65</v>
      </c>
      <c r="F73" s="91"/>
      <c r="G73" s="91"/>
      <c r="H73" s="53">
        <f>1*H72</f>
        <v>10745.873636973662</v>
      </c>
      <c r="I73" s="90" t="s">
        <v>65</v>
      </c>
      <c r="J73" s="91"/>
      <c r="K73" s="91"/>
      <c r="L73" s="53">
        <f>1*L72</f>
        <v>5522.021453489052</v>
      </c>
    </row>
    <row r="75" spans="1:12" s="13" customFormat="1" ht="21" x14ac:dyDescent="0.35">
      <c r="B75" s="7" t="s">
        <v>73</v>
      </c>
    </row>
    <row r="76" spans="1:12" x14ac:dyDescent="0.25">
      <c r="D76" s="21"/>
      <c r="H76" s="21"/>
    </row>
    <row r="77" spans="1:12" x14ac:dyDescent="0.25">
      <c r="B77" s="118" t="s">
        <v>75</v>
      </c>
      <c r="C77" s="118"/>
      <c r="D77" s="118"/>
      <c r="E77" s="118"/>
      <c r="F77" s="118"/>
      <c r="G77" s="118"/>
      <c r="H77" s="118"/>
      <c r="I77" s="118"/>
      <c r="J77" s="118"/>
      <c r="K77" s="118"/>
    </row>
    <row r="78" spans="1:12" x14ac:dyDescent="0.25">
      <c r="D78" s="21"/>
    </row>
  </sheetData>
  <mergeCells count="154">
    <mergeCell ref="B77:K77"/>
    <mergeCell ref="A50:B50"/>
    <mergeCell ref="A55:B55"/>
    <mergeCell ref="A73:C73"/>
    <mergeCell ref="A7:D7"/>
    <mergeCell ref="A20:D20"/>
    <mergeCell ref="A30:D30"/>
    <mergeCell ref="A36:D36"/>
    <mergeCell ref="A40:D40"/>
    <mergeCell ref="A58:C58"/>
    <mergeCell ref="A56:C56"/>
    <mergeCell ref="A70:B70"/>
    <mergeCell ref="A21:B21"/>
    <mergeCell ref="A45:B45"/>
    <mergeCell ref="A49:C49"/>
    <mergeCell ref="A47:B47"/>
    <mergeCell ref="A44:D44"/>
    <mergeCell ref="A46:D46"/>
    <mergeCell ref="A48:D48"/>
    <mergeCell ref="A35:B35"/>
    <mergeCell ref="A54:B54"/>
    <mergeCell ref="A53:B53"/>
    <mergeCell ref="A65:B65"/>
    <mergeCell ref="A52:B52"/>
    <mergeCell ref="A51:B51"/>
    <mergeCell ref="E1:H1"/>
    <mergeCell ref="E7:H7"/>
    <mergeCell ref="E8:G8"/>
    <mergeCell ref="A19:B19"/>
    <mergeCell ref="A10:B10"/>
    <mergeCell ref="A1:D1"/>
    <mergeCell ref="A2:H2"/>
    <mergeCell ref="E3:G3"/>
    <mergeCell ref="E4:F4"/>
    <mergeCell ref="E5:F5"/>
    <mergeCell ref="E10:F10"/>
    <mergeCell ref="E19:F19"/>
    <mergeCell ref="A5:B5"/>
    <mergeCell ref="A9:D9"/>
    <mergeCell ref="A6:B6"/>
    <mergeCell ref="E6:F6"/>
    <mergeCell ref="A8:C8"/>
    <mergeCell ref="A43:B43"/>
    <mergeCell ref="A57:D57"/>
    <mergeCell ref="A62:D62"/>
    <mergeCell ref="A3:C3"/>
    <mergeCell ref="A4:B4"/>
    <mergeCell ref="E47:F47"/>
    <mergeCell ref="E48:H48"/>
    <mergeCell ref="E49:G49"/>
    <mergeCell ref="E37:F37"/>
    <mergeCell ref="E20:H20"/>
    <mergeCell ref="E21:F21"/>
    <mergeCell ref="E30:H30"/>
    <mergeCell ref="E31:F31"/>
    <mergeCell ref="E35:F35"/>
    <mergeCell ref="E36:H36"/>
    <mergeCell ref="E39:F39"/>
    <mergeCell ref="E40:H40"/>
    <mergeCell ref="E41:F41"/>
    <mergeCell ref="E43:F43"/>
    <mergeCell ref="E44:H44"/>
    <mergeCell ref="E45:F45"/>
    <mergeCell ref="A37:B37"/>
    <mergeCell ref="A31:B31"/>
    <mergeCell ref="A39:B39"/>
    <mergeCell ref="A41:B41"/>
    <mergeCell ref="E67:F67"/>
    <mergeCell ref="E68:F68"/>
    <mergeCell ref="E69:F69"/>
    <mergeCell ref="A59:B59"/>
    <mergeCell ref="A60:B60"/>
    <mergeCell ref="A66:B66"/>
    <mergeCell ref="A67:B67"/>
    <mergeCell ref="A68:B68"/>
    <mergeCell ref="A63:C63"/>
    <mergeCell ref="A61:B61"/>
    <mergeCell ref="E66:F66"/>
    <mergeCell ref="E73:G73"/>
    <mergeCell ref="A29:B29"/>
    <mergeCell ref="E58:G58"/>
    <mergeCell ref="E61:F61"/>
    <mergeCell ref="E62:H62"/>
    <mergeCell ref="E63:G63"/>
    <mergeCell ref="E64:H64"/>
    <mergeCell ref="E65:F65"/>
    <mergeCell ref="E46:H46"/>
    <mergeCell ref="E56:G56"/>
    <mergeCell ref="E57:H57"/>
    <mergeCell ref="E50:F50"/>
    <mergeCell ref="E55:F55"/>
    <mergeCell ref="E54:F54"/>
    <mergeCell ref="E53:F53"/>
    <mergeCell ref="E70:F70"/>
    <mergeCell ref="E71:H71"/>
    <mergeCell ref="E72:G72"/>
    <mergeCell ref="E52:F52"/>
    <mergeCell ref="E51:F51"/>
    <mergeCell ref="A64:D64"/>
    <mergeCell ref="A71:D71"/>
    <mergeCell ref="A72:C72"/>
    <mergeCell ref="A69:B69"/>
    <mergeCell ref="I3:K3"/>
    <mergeCell ref="I4:J4"/>
    <mergeCell ref="I5:J5"/>
    <mergeCell ref="I6:J6"/>
    <mergeCell ref="I7:L7"/>
    <mergeCell ref="I8:K8"/>
    <mergeCell ref="I9:L9"/>
    <mergeCell ref="I10:J10"/>
    <mergeCell ref="I19:J19"/>
    <mergeCell ref="I20:L20"/>
    <mergeCell ref="I21:J21"/>
    <mergeCell ref="I29:J29"/>
    <mergeCell ref="I30:L30"/>
    <mergeCell ref="I31:J31"/>
    <mergeCell ref="I35:J35"/>
    <mergeCell ref="I36:L36"/>
    <mergeCell ref="I37:J37"/>
    <mergeCell ref="I39:J39"/>
    <mergeCell ref="I54:J54"/>
    <mergeCell ref="I55:J55"/>
    <mergeCell ref="I41:J41"/>
    <mergeCell ref="I43:J43"/>
    <mergeCell ref="I44:L44"/>
    <mergeCell ref="I45:J45"/>
    <mergeCell ref="I46:L46"/>
    <mergeCell ref="I47:J47"/>
    <mergeCell ref="I48:L48"/>
    <mergeCell ref="I49:K49"/>
    <mergeCell ref="I68:J68"/>
    <mergeCell ref="I69:J69"/>
    <mergeCell ref="I70:J70"/>
    <mergeCell ref="I71:L71"/>
    <mergeCell ref="I72:K72"/>
    <mergeCell ref="I73:K73"/>
    <mergeCell ref="I1:L1"/>
    <mergeCell ref="I59:J59"/>
    <mergeCell ref="I60:J60"/>
    <mergeCell ref="I61:J61"/>
    <mergeCell ref="I62:L62"/>
    <mergeCell ref="I63:K63"/>
    <mergeCell ref="I56:K56"/>
    <mergeCell ref="I57:L57"/>
    <mergeCell ref="I58:K58"/>
    <mergeCell ref="I40:L40"/>
    <mergeCell ref="I64:L64"/>
    <mergeCell ref="I65:J65"/>
    <mergeCell ref="I66:J66"/>
    <mergeCell ref="I67:J67"/>
    <mergeCell ref="I50:J50"/>
    <mergeCell ref="I51:J51"/>
    <mergeCell ref="I52:J52"/>
    <mergeCell ref="I53:J53"/>
  </mergeCells>
  <pageMargins left="0.51181102362204722" right="0.51181102362204722" top="0.78740157480314965" bottom="0.78740157480314965" header="0.31496062992125984" footer="0.31496062992125984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Resumo</vt:lpstr>
      <vt:lpstr>Planilha de Custos_Arquivistas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Matias Pereira</dc:creator>
  <cp:lastModifiedBy>brunoadm1988@outlook.com</cp:lastModifiedBy>
  <dcterms:created xsi:type="dcterms:W3CDTF">2023-01-24T18:26:32Z</dcterms:created>
  <dcterms:modified xsi:type="dcterms:W3CDTF">2025-03-24T14:59:11Z</dcterms:modified>
</cp:coreProperties>
</file>